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erakij\Desktop\"/>
    </mc:Choice>
  </mc:AlternateContent>
  <bookViews>
    <workbookView xWindow="0" yWindow="0" windowWidth="28800" windowHeight="12435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pp">Sheet3!$B$2:$B$8</definedName>
    <definedName name="ppp">Sheet3!$B$2:$B$9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8" l="1"/>
  <c r="G10" i="8"/>
  <c r="G9" i="8"/>
  <c r="E7" i="8"/>
  <c r="E5" i="8"/>
  <c r="E6" i="8"/>
  <c r="H4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23" i="7"/>
  <c r="G23" i="7"/>
  <c r="G4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23" i="7"/>
  <c r="E23" i="7"/>
  <c r="E4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D4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23" i="7"/>
  <c r="C4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23" i="7"/>
  <c r="F10" i="7"/>
  <c r="F9" i="7"/>
  <c r="F8" i="7"/>
  <c r="F7" i="7"/>
  <c r="F6" i="7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99" i="5"/>
  <c r="B103" i="5"/>
  <c r="D103" i="5" s="1"/>
  <c r="C103" i="5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B101" i="5"/>
  <c r="C101" i="5"/>
  <c r="D101" i="5"/>
  <c r="B102" i="5"/>
  <c r="D102" i="5" s="1"/>
  <c r="C102" i="5"/>
  <c r="D100" i="5"/>
  <c r="D99" i="5"/>
  <c r="C100" i="5"/>
  <c r="B100" i="5"/>
  <c r="B99" i="5"/>
  <c r="D93" i="5"/>
  <c r="C93" i="5"/>
  <c r="B93" i="5"/>
  <c r="B92" i="5"/>
  <c r="B91" i="5"/>
  <c r="F43" i="7" l="1"/>
  <c r="B104" i="5"/>
  <c r="E5" i="6"/>
  <c r="G2" i="6"/>
  <c r="F2" i="6"/>
  <c r="E2" i="6"/>
  <c r="E3" i="6"/>
  <c r="E4" i="6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22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B17" i="5"/>
  <c r="D9" i="5"/>
  <c r="B12" i="5"/>
  <c r="B9" i="5"/>
  <c r="D61" i="4"/>
  <c r="C59" i="4"/>
  <c r="C58" i="4"/>
  <c r="C57" i="4"/>
  <c r="C56" i="4"/>
  <c r="B105" i="5" l="1"/>
  <c r="D104" i="5"/>
  <c r="D46" i="4"/>
  <c r="D47" i="4"/>
  <c r="D43" i="4"/>
  <c r="D42" i="4"/>
  <c r="D41" i="4"/>
  <c r="D40" i="4"/>
  <c r="B28" i="4"/>
  <c r="D39" i="4"/>
  <c r="D38" i="4"/>
  <c r="D31" i="4"/>
  <c r="D30" i="4"/>
  <c r="B27" i="4"/>
  <c r="F55" i="2"/>
  <c r="F53" i="2"/>
  <c r="F54" i="2"/>
  <c r="F52" i="2"/>
  <c r="B26" i="4"/>
  <c r="A11" i="4"/>
  <c r="A12" i="4"/>
  <c r="F50" i="2"/>
  <c r="F49" i="2"/>
  <c r="D105" i="5" l="1"/>
  <c r="B106" i="5"/>
  <c r="G9" i="3"/>
  <c r="G3" i="3"/>
  <c r="G34" i="2"/>
  <c r="G33" i="2"/>
  <c r="D106" i="5" l="1"/>
  <c r="B107" i="5"/>
  <c r="H10" i="2"/>
  <c r="H8" i="2"/>
  <c r="H6" i="2"/>
  <c r="H4" i="2"/>
  <c r="H2" i="2"/>
  <c r="H3" i="2"/>
  <c r="D107" i="5" l="1"/>
  <c r="B108" i="5"/>
  <c r="D108" i="5" l="1"/>
  <c r="B109" i="5"/>
  <c r="B110" i="5" l="1"/>
  <c r="D109" i="5"/>
  <c r="B111" i="5" l="1"/>
  <c r="D110" i="5"/>
  <c r="D111" i="5" l="1"/>
  <c r="B112" i="5"/>
  <c r="D112" i="5" l="1"/>
  <c r="B113" i="5"/>
  <c r="D113" i="5" l="1"/>
  <c r="B114" i="5"/>
  <c r="D114" i="5" l="1"/>
  <c r="B115" i="5"/>
  <c r="B116" i="5" l="1"/>
  <c r="D115" i="5"/>
  <c r="D116" i="5" l="1"/>
  <c r="B117" i="5"/>
  <c r="D117" i="5" l="1"/>
  <c r="B118" i="5"/>
  <c r="B119" i="5" l="1"/>
  <c r="D118" i="5"/>
  <c r="D119" i="5" l="1"/>
  <c r="B120" i="5"/>
  <c r="D120" i="5" l="1"/>
  <c r="B121" i="5"/>
  <c r="D121" i="5" l="1"/>
  <c r="B122" i="5"/>
  <c r="D122" i="5" l="1"/>
  <c r="B123" i="5"/>
  <c r="D123" i="5" l="1"/>
  <c r="B124" i="5"/>
  <c r="D124" i="5" l="1"/>
  <c r="B125" i="5"/>
  <c r="D125" i="5" l="1"/>
  <c r="B126" i="5"/>
  <c r="B127" i="5" l="1"/>
  <c r="D126" i="5"/>
  <c r="D127" i="5" l="1"/>
  <c r="B128" i="5"/>
  <c r="B129" i="5" l="1"/>
  <c r="D128" i="5"/>
  <c r="D129" i="5" l="1"/>
  <c r="B130" i="5"/>
  <c r="D130" i="5" l="1"/>
  <c r="B131" i="5"/>
  <c r="B132" i="5" l="1"/>
  <c r="D131" i="5"/>
  <c r="D132" i="5" l="1"/>
  <c r="B133" i="5"/>
  <c r="B134" i="5" l="1"/>
  <c r="D133" i="5"/>
  <c r="B135" i="5" l="1"/>
  <c r="D134" i="5"/>
  <c r="D135" i="5" l="1"/>
  <c r="B136" i="5"/>
  <c r="D136" i="5" l="1"/>
  <c r="B137" i="5"/>
  <c r="D137" i="5" l="1"/>
  <c r="B138" i="5"/>
  <c r="D138" i="5" l="1"/>
  <c r="B139" i="5"/>
  <c r="B140" i="5" l="1"/>
  <c r="D139" i="5"/>
  <c r="D140" i="5" l="1"/>
  <c r="B141" i="5"/>
  <c r="B142" i="5" l="1"/>
  <c r="D141" i="5"/>
  <c r="B143" i="5" l="1"/>
  <c r="D142" i="5"/>
  <c r="D143" i="5" l="1"/>
  <c r="B144" i="5"/>
  <c r="B145" i="5" l="1"/>
  <c r="D144" i="5"/>
  <c r="D145" i="5" l="1"/>
  <c r="B146" i="5"/>
  <c r="D146" i="5" l="1"/>
  <c r="B147" i="5"/>
  <c r="B148" i="5" l="1"/>
  <c r="D147" i="5"/>
  <c r="D148" i="5" l="1"/>
  <c r="B149" i="5"/>
  <c r="B150" i="5" l="1"/>
  <c r="D149" i="5"/>
  <c r="B151" i="5" l="1"/>
  <c r="D150" i="5"/>
  <c r="D151" i="5" l="1"/>
  <c r="B152" i="5"/>
  <c r="B153" i="5" l="1"/>
  <c r="D152" i="5"/>
  <c r="D153" i="5" l="1"/>
  <c r="B154" i="5"/>
  <c r="D154" i="5" l="1"/>
  <c r="B155" i="5"/>
  <c r="D155" i="5" l="1"/>
  <c r="B156" i="5"/>
  <c r="D156" i="5" l="1"/>
  <c r="B157" i="5"/>
  <c r="B158" i="5" l="1"/>
  <c r="D157" i="5"/>
  <c r="D158" i="5" l="1"/>
</calcChain>
</file>

<file path=xl/sharedStrings.xml><?xml version="1.0" encoding="utf-8"?>
<sst xmlns="http://schemas.openxmlformats.org/spreadsheetml/2006/main" count="387" uniqueCount="137">
  <si>
    <t>median</t>
  </si>
  <si>
    <t>average</t>
  </si>
  <si>
    <t>mean</t>
  </si>
  <si>
    <t>mode</t>
  </si>
  <si>
    <t>นิยม</t>
  </si>
  <si>
    <t>กลาง</t>
  </si>
  <si>
    <t>mid</t>
  </si>
  <si>
    <t>max</t>
  </si>
  <si>
    <t>min</t>
  </si>
  <si>
    <t>right</t>
  </si>
  <si>
    <t>left</t>
  </si>
  <si>
    <t>sum</t>
  </si>
  <si>
    <t>count</t>
  </si>
  <si>
    <t>if</t>
  </si>
  <si>
    <t>sumif</t>
  </si>
  <si>
    <t>countif</t>
  </si>
  <si>
    <t>counta</t>
  </si>
  <si>
    <t>AVERAGEA</t>
  </si>
  <si>
    <t>AVERAGEif</t>
  </si>
  <si>
    <t>AVERAGEIFS</t>
  </si>
  <si>
    <t>countifs</t>
  </si>
  <si>
    <t>countblank</t>
  </si>
  <si>
    <t>sumifs</t>
  </si>
  <si>
    <t>midb</t>
  </si>
  <si>
    <t>text</t>
  </si>
  <si>
    <t>maxA</t>
  </si>
  <si>
    <t>minA</t>
  </si>
  <si>
    <t>concatenate</t>
  </si>
  <si>
    <t>pv</t>
  </si>
  <si>
    <t>fv</t>
  </si>
  <si>
    <t>irr</t>
  </si>
  <si>
    <t>pmt</t>
  </si>
  <si>
    <t>ipmt</t>
  </si>
  <si>
    <t>ppmt</t>
  </si>
  <si>
    <t>xirr</t>
  </si>
  <si>
    <t>mirr</t>
  </si>
  <si>
    <t>npv</t>
  </si>
  <si>
    <t>xnpv</t>
  </si>
  <si>
    <t>เหมาจ่าย</t>
  </si>
  <si>
    <t>ลดต้นลดดอก</t>
  </si>
  <si>
    <t>sln</t>
  </si>
  <si>
    <t>syd</t>
  </si>
  <si>
    <t>db</t>
  </si>
  <si>
    <t>ddb</t>
  </si>
  <si>
    <t>vdb</t>
  </si>
  <si>
    <t>subtotal</t>
  </si>
  <si>
    <t>subtotal(109….</t>
  </si>
  <si>
    <t xml:space="preserve">Function_num 
(includes hidden values) </t>
  </si>
  <si>
    <t>subtotal(9….</t>
  </si>
  <si>
    <t xml:space="preserve">Function_num 
(ignores hidden values) </t>
  </si>
  <si>
    <t>product</t>
  </si>
  <si>
    <t>A</t>
  </si>
  <si>
    <t>B+</t>
  </si>
  <si>
    <t>E</t>
  </si>
  <si>
    <t>=IF(E33&gt;=B33,"คนนี้ได้A","คนนี้ไม่ได้A")</t>
  </si>
  <si>
    <t>=IF(E33&gt;=80,"คนนี้ได้A","คนนี้ไม่ได้A")</t>
  </si>
  <si>
    <t>&gt;</t>
  </si>
  <si>
    <t>&lt;</t>
  </si>
  <si>
    <t>&gt;=</t>
  </si>
  <si>
    <t>&lt;=</t>
  </si>
  <si>
    <t>=</t>
  </si>
  <si>
    <t>&lt;&gt;</t>
  </si>
  <si>
    <t>B</t>
  </si>
  <si>
    <t>C+</t>
  </si>
  <si>
    <t>D+</t>
  </si>
  <si>
    <t>D</t>
  </si>
  <si>
    <t>C</t>
  </si>
  <si>
    <t>=IF(E3&gt;=B2,C2,IF(E3&gt;=B3,C3,IF(E3&gt;=B4,C4,IF(E3&gt;=B5,C5,IF(E3&gt;=B6,C6,IF(E3&gt;=B7,C7,IF(E3&gt;=B8,C8,C9)))))))</t>
  </si>
  <si>
    <t>&gt;=B5</t>
  </si>
  <si>
    <t>=IF(E9&gt;=B5,IF(E9&lt;B4,C5,IF(E9&lt;B3,C4,IF(E9&gt;=B2,C2,C3))),IF(E9&lt;B8,C9,IF(E9&lt;B7,C8,IF(E9&gt;=B6,C6,C7))))</t>
  </si>
  <si>
    <t>=SUMIF(B49:B240,"A",C49:C240)</t>
  </si>
  <si>
    <t>=SUMIF(B49:B240,E50,C49:C240)</t>
  </si>
  <si>
    <t>Quantity Sold</t>
  </si>
  <si>
    <t>Product</t>
  </si>
  <si>
    <t>Salesperson</t>
  </si>
  <si>
    <t>Apples</t>
  </si>
  <si>
    <t>Artichokes</t>
  </si>
  <si>
    <t>Bananas</t>
  </si>
  <si>
    <t>Carrots</t>
  </si>
  <si>
    <t>Formula</t>
  </si>
  <si>
    <t>Description</t>
  </si>
  <si>
    <t>Result</t>
  </si>
  <si>
    <t>Adds the total number of products sold that begin with "A" and that were sold by Salesperson 1.</t>
  </si>
  <si>
    <t>Adds the total number of products (not including Bananas) sold by Salesperson 1.</t>
  </si>
  <si>
    <t>=SUMIFS(A2:A9, B2:B9, "=A*", C2:C9, 1)</t>
  </si>
  <si>
    <t>artichokes</t>
  </si>
  <si>
    <t>Aananas</t>
  </si>
  <si>
    <t>Aarrots</t>
  </si>
  <si>
    <t>region</t>
  </si>
  <si>
    <t>Nakorn</t>
  </si>
  <si>
    <t>Su</t>
  </si>
  <si>
    <t>Rac</t>
  </si>
  <si>
    <t>ให้หาปริมาณขายสินค้าที่ขึ้นต้นด้วย A และขายโดยพนักงานคนที่ 1 ที่อยู่จังหวัดนครปฐม</t>
  </si>
  <si>
    <t>=SUMIFS(A16:A23,B16:B23,"A*",C16:C23,1,D16:D23,"N*")</t>
  </si>
  <si>
    <t>=COUNTIF(B49:B240,E50)</t>
  </si>
  <si>
    <t>=COUNT(B49:B240)</t>
  </si>
  <si>
    <t>=COUNTA(B49:B240)</t>
  </si>
  <si>
    <t>=COUNTBLANK(B49:B240)</t>
  </si>
  <si>
    <t>=COUNTIFS(B16:B23,"A*",C16:C23,1,D16:D23,"N*")</t>
  </si>
  <si>
    <t>=AVERAGE(B30:B36)</t>
  </si>
  <si>
    <t>=AVERAGEA(B30:B36)</t>
  </si>
  <si>
    <t>=AVERAGEIF(C38:C44,"A",B38:B44)</t>
  </si>
  <si>
    <t>=AVERAGEIF(C38:C44,D36,B38:B44)</t>
  </si>
  <si>
    <t>=AVERAGEIFS(A16:A23,B16:B23,"A*",C16:C23,1,D16:D23,"N*")</t>
  </si>
  <si>
    <t>=MEDIAN(B38:B44)</t>
  </si>
  <si>
    <t>=MODE(B38:B44)</t>
  </si>
  <si>
    <t>=MAX(B38:B45)</t>
  </si>
  <si>
    <t>=MIN(B38:B44)</t>
  </si>
  <si>
    <t>absolutely</t>
  </si>
  <si>
    <t>=RIGHT(B56,2)</t>
  </si>
  <si>
    <t>=RIGHT(B56,6)</t>
  </si>
  <si>
    <t>=LEFT(B56,8)</t>
  </si>
  <si>
    <t>=MID(B56,5,4)</t>
  </si>
  <si>
    <t>นาย การกน</t>
  </si>
  <si>
    <t>มิทมา</t>
  </si>
  <si>
    <t>=CONCATENATE(B61,"  ",C61)</t>
  </si>
  <si>
    <t>=PMT(D15/12,12*F15,B15,0,0)</t>
  </si>
  <si>
    <t>PMT=ipmt+ppmt</t>
  </si>
  <si>
    <t>=$B2</t>
  </si>
  <si>
    <t>=B$2</t>
  </si>
  <si>
    <t>เงินลงทุน</t>
  </si>
  <si>
    <t>สิ้นปีที่</t>
  </si>
  <si>
    <t>=NPV(F3,C4,C5:C14)</t>
  </si>
  <si>
    <t>=IRR(C4:C14,10%)</t>
  </si>
  <si>
    <t>=XIRR(C4:C14,D4:D14,10%)</t>
  </si>
  <si>
    <t>=XNPV(F3,C4:C14,D4:D14)</t>
  </si>
  <si>
    <t>=MIRR(C4:C14,10%,G3)</t>
  </si>
  <si>
    <t>cost</t>
  </si>
  <si>
    <t>salvage</t>
  </si>
  <si>
    <t>year</t>
  </si>
  <si>
    <t>vdb true</t>
  </si>
  <si>
    <t>vdb false</t>
  </si>
  <si>
    <t>=SUBTOTAL(9,B2:B6)</t>
  </si>
  <si>
    <t>=SUM(B2:B6)</t>
  </si>
  <si>
    <t>=SUBTOTAL(109,B2:B6)</t>
  </si>
  <si>
    <t>=B9*C9*D9*E9</t>
  </si>
  <si>
    <t>=PRODUCT(B9:E9)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</si>
</sst>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6" formatCode="[$-1070000]d/m/yy;@"/>
  </numFmts>
  <fonts count="11" x14ac:knownFonts="1">
    <font>
      <sz val="11"/>
      <color theme="1"/>
      <name val="Calibri"/>
      <family val="2"/>
      <scheme val="minor"/>
    </font>
    <font>
      <sz val="10.1"/>
      <name val="Segoe UI"/>
      <family val="2"/>
    </font>
    <font>
      <sz val="8"/>
      <color rgb="FF000000"/>
      <name val="Segoe UI"/>
      <family val="2"/>
    </font>
    <font>
      <sz val="10.1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20"/>
      <color rgb="FF444444"/>
      <name val="Segoe UI"/>
      <family val="2"/>
    </font>
    <font>
      <sz val="20"/>
      <color theme="1"/>
      <name val="Calibri"/>
      <family val="2"/>
      <scheme val="minor"/>
    </font>
    <font>
      <sz val="20"/>
      <color rgb="FF444444"/>
      <name val="Segoe UI"/>
      <family val="2"/>
    </font>
    <font>
      <sz val="11"/>
      <color theme="1"/>
      <name val="Calibri"/>
      <family val="2"/>
      <scheme val="minor"/>
    </font>
    <font>
      <sz val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2D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3" borderId="0" xfId="0" applyFill="1"/>
    <xf numFmtId="0" fontId="0" fillId="0" borderId="1" xfId="0" applyBorder="1"/>
    <xf numFmtId="0" fontId="0" fillId="0" borderId="0" xfId="0" quotePrefix="1"/>
    <xf numFmtId="0" fontId="6" fillId="5" borderId="0" xfId="0" applyFont="1" applyFill="1" applyAlignment="1">
      <alignment horizontal="left" wrapText="1" indent="2"/>
    </xf>
    <xf numFmtId="0" fontId="7" fillId="0" borderId="0" xfId="0" applyFont="1"/>
    <xf numFmtId="0" fontId="8" fillId="0" borderId="0" xfId="0" applyFont="1" applyAlignment="1">
      <alignment horizontal="right" vertical="top" wrapText="1" indent="2"/>
    </xf>
    <xf numFmtId="0" fontId="8" fillId="0" borderId="0" xfId="0" applyFont="1" applyAlignment="1">
      <alignment vertical="top" wrapText="1" indent="2"/>
    </xf>
    <xf numFmtId="0" fontId="8" fillId="2" borderId="0" xfId="0" applyFont="1" applyFill="1" applyAlignment="1">
      <alignment horizontal="right" vertical="top" wrapText="1" indent="2"/>
    </xf>
    <xf numFmtId="0" fontId="8" fillId="2" borderId="0" xfId="0" applyFont="1" applyFill="1" applyAlignment="1">
      <alignment vertical="top" wrapText="1" indent="2"/>
    </xf>
    <xf numFmtId="0" fontId="6" fillId="0" borderId="0" xfId="0" applyFont="1" applyAlignment="1">
      <alignment vertical="top" wrapText="1" indent="2"/>
    </xf>
    <xf numFmtId="0" fontId="6" fillId="0" borderId="0" xfId="0" applyFont="1" applyAlignment="1">
      <alignment horizontal="right" vertical="top" wrapText="1" indent="2"/>
    </xf>
    <xf numFmtId="0" fontId="7" fillId="0" borderId="0" xfId="0" quotePrefix="1" applyFont="1"/>
    <xf numFmtId="0" fontId="8" fillId="3" borderId="0" xfId="0" applyFont="1" applyFill="1" applyAlignment="1">
      <alignment vertical="top" wrapText="1" indent="2"/>
    </xf>
    <xf numFmtId="0" fontId="8" fillId="3" borderId="0" xfId="0" applyFont="1" applyFill="1" applyAlignment="1">
      <alignment horizontal="right" vertical="top" wrapText="1" indent="2"/>
    </xf>
    <xf numFmtId="0" fontId="8" fillId="0" borderId="0" xfId="0" applyFont="1" applyFill="1" applyAlignment="1">
      <alignment vertical="top" wrapText="1" indent="2"/>
    </xf>
    <xf numFmtId="0" fontId="8" fillId="0" borderId="0" xfId="0" applyFont="1" applyFill="1" applyAlignment="1">
      <alignment horizontal="right" vertical="top" wrapText="1" indent="2"/>
    </xf>
    <xf numFmtId="0" fontId="7" fillId="3" borderId="0" xfId="0" applyFont="1" applyFill="1"/>
    <xf numFmtId="0" fontId="4" fillId="3" borderId="0" xfId="0" applyFont="1" applyFill="1" applyProtection="1">
      <protection locked="0"/>
    </xf>
    <xf numFmtId="0" fontId="3" fillId="0" borderId="0" xfId="0" applyFont="1" applyAlignment="1" applyProtection="1">
      <alignment vertical="top" wrapText="1" indent="2"/>
    </xf>
    <xf numFmtId="2" fontId="3" fillId="0" borderId="0" xfId="0" applyNumberFormat="1" applyFont="1" applyAlignment="1" applyProtection="1">
      <alignment horizontal="left" vertical="top" wrapText="1" indent="2"/>
    </xf>
    <xf numFmtId="0" fontId="4" fillId="0" borderId="0" xfId="0" applyFont="1" applyProtection="1"/>
    <xf numFmtId="0" fontId="3" fillId="2" borderId="0" xfId="0" applyFont="1" applyFill="1" applyAlignment="1" applyProtection="1">
      <alignment vertical="top" wrapText="1" indent="2"/>
    </xf>
    <xf numFmtId="2" fontId="3" fillId="2" borderId="0" xfId="0" applyNumberFormat="1" applyFont="1" applyFill="1" applyAlignment="1" applyProtection="1">
      <alignment horizontal="left" vertical="top" wrapText="1" indent="2"/>
    </xf>
    <xf numFmtId="0" fontId="4" fillId="3" borderId="0" xfId="0" applyFont="1" applyFill="1" applyProtection="1"/>
    <xf numFmtId="0" fontId="5" fillId="0" borderId="1" xfId="0" applyFont="1" applyBorder="1" applyProtection="1"/>
    <xf numFmtId="0" fontId="4" fillId="0" borderId="0" xfId="0" quotePrefix="1" applyFont="1" applyProtection="1"/>
    <xf numFmtId="0" fontId="4" fillId="4" borderId="0" xfId="0" applyFont="1" applyFill="1" applyProtection="1"/>
    <xf numFmtId="2" fontId="4" fillId="0" borderId="0" xfId="0" applyNumberFormat="1" applyFont="1" applyAlignment="1" applyProtection="1">
      <alignment horizontal="left"/>
    </xf>
    <xf numFmtId="9" fontId="0" fillId="0" borderId="0" xfId="0" applyNumberFormat="1"/>
    <xf numFmtId="43" fontId="0" fillId="0" borderId="1" xfId="1" applyFont="1" applyBorder="1"/>
    <xf numFmtId="9" fontId="0" fillId="0" borderId="1" xfId="0" applyNumberFormat="1" applyBorder="1"/>
    <xf numFmtId="8" fontId="0" fillId="0" borderId="0" xfId="0" applyNumberFormat="1"/>
    <xf numFmtId="43" fontId="0" fillId="0" borderId="0" xfId="1" applyFont="1"/>
    <xf numFmtId="10" fontId="0" fillId="0" borderId="0" xfId="0" applyNumberFormat="1"/>
    <xf numFmtId="166" fontId="0" fillId="0" borderId="0" xfId="0" applyNumberFormat="1"/>
    <xf numFmtId="10" fontId="0" fillId="0" borderId="0" xfId="2" applyNumberFormat="1" applyFont="1"/>
    <xf numFmtId="8" fontId="0" fillId="0" borderId="2" xfId="0" applyNumberFormat="1" applyBorder="1"/>
    <xf numFmtId="8" fontId="0" fillId="0" borderId="3" xfId="0" applyNumberFormat="1" applyBorder="1"/>
    <xf numFmtId="8" fontId="0" fillId="0" borderId="4" xfId="0" applyNumberFormat="1" applyBorder="1"/>
    <xf numFmtId="8" fontId="0" fillId="0" borderId="5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46" lockText="1"/>
</file>

<file path=xl/ctrlProps/ctrlProp2.xml><?xml version="1.0" encoding="utf-8"?>
<formControlPr xmlns="http://schemas.microsoft.com/office/spreadsheetml/2009/9/main" objectType="Drop" dropStyle="combo" dx="16" fmlaLink="$E$54" fmlaRange="$A$31:$A$41" noThreeD="1" sel="11" val="3"/>
</file>

<file path=xl/ctrlProps/ctrlProp3.xml><?xml version="1.0" encoding="utf-8"?>
<formControlPr xmlns="http://schemas.microsoft.com/office/spreadsheetml/2009/9/main" objectType="CheckBox" checked="Checked" fmlaLink="$E$13" lockText="1"/>
</file>

<file path=xl/ctrlProps/ctrlProp4.xml><?xml version="1.0" encoding="utf-8"?>
<formControlPr xmlns="http://schemas.microsoft.com/office/spreadsheetml/2009/9/main" objectType="Drop" dropStyle="combo" dx="16" noThreeD="1" sel="0" val="0"/>
</file>

<file path=xl/ctrlProps/ctrlProp5.xml><?xml version="1.0" encoding="utf-8"?>
<formControlPr xmlns="http://schemas.microsoft.com/office/spreadsheetml/2009/9/main" objectType="Radio" checked="Checked" firstButton="1" fmlaLink="$E$2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45</xdr:row>
          <xdr:rowOff>57150</xdr:rowOff>
        </xdr:from>
        <xdr:to>
          <xdr:col>1</xdr:col>
          <xdr:colOff>495300</xdr:colOff>
          <xdr:row>46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51</xdr:row>
          <xdr:rowOff>19050</xdr:rowOff>
        </xdr:from>
        <xdr:to>
          <xdr:col>2</xdr:col>
          <xdr:colOff>285750</xdr:colOff>
          <xdr:row>62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38100</xdr:rowOff>
        </xdr:from>
        <xdr:to>
          <xdr:col>2</xdr:col>
          <xdr:colOff>323850</xdr:colOff>
          <xdr:row>13</xdr:row>
          <xdr:rowOff>66675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152400</xdr:rowOff>
        </xdr:from>
        <xdr:to>
          <xdr:col>1</xdr:col>
          <xdr:colOff>581025</xdr:colOff>
          <xdr:row>19</xdr:row>
          <xdr:rowOff>142875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20</xdr:row>
          <xdr:rowOff>180975</xdr:rowOff>
        </xdr:from>
        <xdr:to>
          <xdr:col>1</xdr:col>
          <xdr:colOff>485775</xdr:colOff>
          <xdr:row>22</xdr:row>
          <xdr:rowOff>19050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Option Button 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B40" zoomScale="190" zoomScaleNormal="190" workbookViewId="0">
      <selection activeCell="B43" sqref="B43"/>
    </sheetView>
  </sheetViews>
  <sheetFormatPr defaultRowHeight="15" x14ac:dyDescent="0.25"/>
  <cols>
    <col min="6" max="6" width="22.42578125" customWidth="1"/>
    <col min="9" max="9" width="32.85546875" customWidth="1"/>
  </cols>
  <sheetData>
    <row r="1" spans="1:3" x14ac:dyDescent="0.25">
      <c r="A1">
        <v>1</v>
      </c>
      <c r="B1" t="s">
        <v>11</v>
      </c>
    </row>
    <row r="2" spans="1:3" x14ac:dyDescent="0.25">
      <c r="A2">
        <v>2</v>
      </c>
      <c r="B2" t="s">
        <v>12</v>
      </c>
    </row>
    <row r="3" spans="1:3" x14ac:dyDescent="0.25">
      <c r="A3">
        <v>3</v>
      </c>
      <c r="B3" t="s">
        <v>13</v>
      </c>
    </row>
    <row r="4" spans="1:3" x14ac:dyDescent="0.25">
      <c r="A4">
        <v>4</v>
      </c>
      <c r="B4" t="s">
        <v>14</v>
      </c>
    </row>
    <row r="5" spans="1:3" x14ac:dyDescent="0.25">
      <c r="A5">
        <v>5</v>
      </c>
      <c r="B5" t="s">
        <v>22</v>
      </c>
    </row>
    <row r="6" spans="1:3" x14ac:dyDescent="0.25">
      <c r="A6">
        <v>6</v>
      </c>
      <c r="B6" t="s">
        <v>15</v>
      </c>
    </row>
    <row r="7" spans="1:3" x14ac:dyDescent="0.25">
      <c r="A7">
        <v>7</v>
      </c>
      <c r="B7" t="s">
        <v>16</v>
      </c>
    </row>
    <row r="8" spans="1:3" x14ac:dyDescent="0.25">
      <c r="A8">
        <v>8</v>
      </c>
      <c r="B8" t="s">
        <v>20</v>
      </c>
    </row>
    <row r="9" spans="1:3" x14ac:dyDescent="0.25">
      <c r="A9">
        <v>9</v>
      </c>
      <c r="B9" t="s">
        <v>21</v>
      </c>
    </row>
    <row r="10" spans="1:3" x14ac:dyDescent="0.25">
      <c r="A10">
        <v>10</v>
      </c>
      <c r="B10" t="s">
        <v>1</v>
      </c>
      <c r="C10" t="s">
        <v>2</v>
      </c>
    </row>
    <row r="11" spans="1:3" x14ac:dyDescent="0.25">
      <c r="A11">
        <v>11</v>
      </c>
      <c r="B11" t="s">
        <v>17</v>
      </c>
    </row>
    <row r="12" spans="1:3" x14ac:dyDescent="0.25">
      <c r="A12">
        <v>12</v>
      </c>
      <c r="B12" s="2" t="s">
        <v>18</v>
      </c>
    </row>
    <row r="13" spans="1:3" x14ac:dyDescent="0.25">
      <c r="A13">
        <v>13</v>
      </c>
      <c r="B13" t="s">
        <v>19</v>
      </c>
    </row>
    <row r="14" spans="1:3" x14ac:dyDescent="0.25">
      <c r="A14">
        <v>14</v>
      </c>
      <c r="B14" t="s">
        <v>0</v>
      </c>
      <c r="C14" t="s">
        <v>5</v>
      </c>
    </row>
    <row r="15" spans="1:3" x14ac:dyDescent="0.25">
      <c r="A15">
        <v>15</v>
      </c>
      <c r="B15" t="s">
        <v>3</v>
      </c>
      <c r="C15" t="s">
        <v>4</v>
      </c>
    </row>
    <row r="16" spans="1:3" x14ac:dyDescent="0.25">
      <c r="A16">
        <v>16</v>
      </c>
      <c r="B16" t="s">
        <v>7</v>
      </c>
    </row>
    <row r="17" spans="1:4" x14ac:dyDescent="0.25">
      <c r="A17">
        <v>17</v>
      </c>
      <c r="B17" t="s">
        <v>25</v>
      </c>
    </row>
    <row r="18" spans="1:4" x14ac:dyDescent="0.25">
      <c r="A18">
        <v>18</v>
      </c>
      <c r="B18" t="s">
        <v>8</v>
      </c>
    </row>
    <row r="19" spans="1:4" x14ac:dyDescent="0.25">
      <c r="A19">
        <v>19</v>
      </c>
      <c r="B19" t="s">
        <v>26</v>
      </c>
    </row>
    <row r="20" spans="1:4" x14ac:dyDescent="0.25">
      <c r="A20">
        <v>20</v>
      </c>
      <c r="B20" t="s">
        <v>9</v>
      </c>
    </row>
    <row r="21" spans="1:4" x14ac:dyDescent="0.25">
      <c r="A21">
        <v>21</v>
      </c>
      <c r="B21" t="s">
        <v>10</v>
      </c>
    </row>
    <row r="22" spans="1:4" x14ac:dyDescent="0.25">
      <c r="A22">
        <v>22</v>
      </c>
      <c r="B22" t="s">
        <v>6</v>
      </c>
      <c r="C22" t="s">
        <v>23</v>
      </c>
      <c r="D22" t="s">
        <v>24</v>
      </c>
    </row>
    <row r="23" spans="1:4" x14ac:dyDescent="0.25">
      <c r="A23">
        <v>23</v>
      </c>
      <c r="B23" t="s">
        <v>27</v>
      </c>
    </row>
    <row r="24" spans="1:4" x14ac:dyDescent="0.25">
      <c r="A24">
        <v>24</v>
      </c>
      <c r="B24" t="s">
        <v>28</v>
      </c>
    </row>
    <row r="25" spans="1:4" x14ac:dyDescent="0.25">
      <c r="A25">
        <v>25</v>
      </c>
      <c r="B25" t="s">
        <v>29</v>
      </c>
    </row>
    <row r="26" spans="1:4" x14ac:dyDescent="0.25">
      <c r="A26">
        <v>26</v>
      </c>
      <c r="B26" t="s">
        <v>31</v>
      </c>
    </row>
    <row r="27" spans="1:4" x14ac:dyDescent="0.25">
      <c r="A27">
        <v>27</v>
      </c>
      <c r="B27" t="s">
        <v>32</v>
      </c>
    </row>
    <row r="28" spans="1:4" x14ac:dyDescent="0.25">
      <c r="A28">
        <v>28</v>
      </c>
      <c r="B28" t="s">
        <v>33</v>
      </c>
    </row>
    <row r="29" spans="1:4" x14ac:dyDescent="0.25">
      <c r="A29">
        <v>29</v>
      </c>
      <c r="B29" t="s">
        <v>38</v>
      </c>
    </row>
    <row r="30" spans="1:4" x14ac:dyDescent="0.25">
      <c r="A30">
        <v>30</v>
      </c>
      <c r="B30" t="s">
        <v>39</v>
      </c>
    </row>
    <row r="31" spans="1:4" x14ac:dyDescent="0.25">
      <c r="A31">
        <v>31</v>
      </c>
      <c r="B31" t="s">
        <v>30</v>
      </c>
    </row>
    <row r="32" spans="1:4" x14ac:dyDescent="0.25">
      <c r="A32">
        <v>32</v>
      </c>
      <c r="B32" t="s">
        <v>34</v>
      </c>
    </row>
    <row r="33" spans="1:9" x14ac:dyDescent="0.25">
      <c r="A33">
        <v>33</v>
      </c>
      <c r="B33" t="s">
        <v>35</v>
      </c>
    </row>
    <row r="34" spans="1:9" x14ac:dyDescent="0.25">
      <c r="A34">
        <v>34</v>
      </c>
      <c r="B34" t="s">
        <v>36</v>
      </c>
    </row>
    <row r="35" spans="1:9" x14ac:dyDescent="0.25">
      <c r="A35">
        <v>35</v>
      </c>
      <c r="B35" t="s">
        <v>37</v>
      </c>
    </row>
    <row r="36" spans="1:9" x14ac:dyDescent="0.25">
      <c r="A36">
        <v>36</v>
      </c>
      <c r="B36" t="s">
        <v>40</v>
      </c>
    </row>
    <row r="37" spans="1:9" x14ac:dyDescent="0.25">
      <c r="A37">
        <v>37</v>
      </c>
      <c r="B37" t="s">
        <v>41</v>
      </c>
    </row>
    <row r="38" spans="1:9" x14ac:dyDescent="0.25">
      <c r="A38">
        <v>38</v>
      </c>
      <c r="B38" t="s">
        <v>42</v>
      </c>
    </row>
    <row r="39" spans="1:9" x14ac:dyDescent="0.25">
      <c r="A39">
        <v>39</v>
      </c>
      <c r="B39" t="s">
        <v>43</v>
      </c>
    </row>
    <row r="40" spans="1:9" x14ac:dyDescent="0.25">
      <c r="A40">
        <v>40</v>
      </c>
      <c r="B40" t="s">
        <v>44</v>
      </c>
      <c r="C40" t="b">
        <v>1</v>
      </c>
      <c r="D40" t="b">
        <v>0</v>
      </c>
    </row>
    <row r="41" spans="1:9" ht="15" customHeight="1" x14ac:dyDescent="0.25">
      <c r="A41">
        <v>41</v>
      </c>
      <c r="B41" t="s">
        <v>45</v>
      </c>
      <c r="F41" t="s">
        <v>48</v>
      </c>
      <c r="I41" s="1" t="s">
        <v>47</v>
      </c>
    </row>
    <row r="42" spans="1:9" ht="30" x14ac:dyDescent="0.25">
      <c r="F42" t="s">
        <v>46</v>
      </c>
      <c r="I42" s="1" t="s">
        <v>49</v>
      </c>
    </row>
    <row r="43" spans="1:9" x14ac:dyDescent="0.25">
      <c r="A43">
        <v>42</v>
      </c>
      <c r="B43" t="s">
        <v>50</v>
      </c>
    </row>
    <row r="46" spans="1:9" x14ac:dyDescent="0.25">
      <c r="D46" t="b">
        <v>0</v>
      </c>
    </row>
    <row r="48" spans="1:9" ht="13.5" customHeight="1" x14ac:dyDescent="0.25"/>
    <row r="49" spans="5:5" hidden="1" x14ac:dyDescent="0.25"/>
    <row r="54" spans="5:5" x14ac:dyDescent="0.25">
      <c r="E54">
        <v>11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371475</xdr:colOff>
                    <xdr:row>45</xdr:row>
                    <xdr:rowOff>57150</xdr:rowOff>
                  </from>
                  <to>
                    <xdr:col>1</xdr:col>
                    <xdr:colOff>495300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0</xdr:col>
                    <xdr:colOff>485775</xdr:colOff>
                    <xdr:row>51</xdr:row>
                    <xdr:rowOff>19050</xdr:rowOff>
                  </from>
                  <to>
                    <xdr:col>2</xdr:col>
                    <xdr:colOff>285750</xdr:colOff>
                    <xdr:row>62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0"/>
  <sheetViews>
    <sheetView topLeftCell="A47" zoomScale="160" zoomScaleNormal="160" workbookViewId="0">
      <selection activeCell="C49" sqref="C49:C240"/>
    </sheetView>
  </sheetViews>
  <sheetFormatPr defaultRowHeight="15" x14ac:dyDescent="0.25"/>
  <cols>
    <col min="7" max="7" width="12.5703125" customWidth="1"/>
  </cols>
  <sheetData>
    <row r="2" spans="2:8" x14ac:dyDescent="0.25">
      <c r="B2">
        <v>1</v>
      </c>
      <c r="D2">
        <v>99</v>
      </c>
      <c r="F2">
        <v>12</v>
      </c>
      <c r="H2">
        <f>SUM(B2:B31)</f>
        <v>465</v>
      </c>
    </row>
    <row r="3" spans="2:8" x14ac:dyDescent="0.25">
      <c r="B3">
        <v>2</v>
      </c>
      <c r="D3">
        <v>97</v>
      </c>
      <c r="F3">
        <v>13</v>
      </c>
      <c r="H3">
        <f>SUM(B2:B31)</f>
        <v>465</v>
      </c>
    </row>
    <row r="4" spans="2:8" x14ac:dyDescent="0.25">
      <c r="B4">
        <v>3</v>
      </c>
      <c r="D4">
        <v>95</v>
      </c>
      <c r="F4">
        <v>18</v>
      </c>
      <c r="H4">
        <f>SUM(B2:B31)</f>
        <v>465</v>
      </c>
    </row>
    <row r="5" spans="2:8" x14ac:dyDescent="0.25">
      <c r="B5">
        <v>4</v>
      </c>
      <c r="D5">
        <v>93</v>
      </c>
      <c r="F5">
        <v>14</v>
      </c>
    </row>
    <row r="6" spans="2:8" x14ac:dyDescent="0.25">
      <c r="B6">
        <v>5</v>
      </c>
      <c r="D6">
        <v>91</v>
      </c>
      <c r="F6">
        <v>15</v>
      </c>
      <c r="H6">
        <f>SUM(B2:B31,D2:D31)</f>
        <v>2565</v>
      </c>
    </row>
    <row r="7" spans="2:8" x14ac:dyDescent="0.25">
      <c r="B7">
        <v>6</v>
      </c>
      <c r="D7">
        <v>89</v>
      </c>
    </row>
    <row r="8" spans="2:8" x14ac:dyDescent="0.25">
      <c r="B8">
        <v>7</v>
      </c>
      <c r="D8">
        <v>87</v>
      </c>
      <c r="F8">
        <v>16</v>
      </c>
      <c r="H8">
        <f>SUM(B2:B31,D2:D31)</f>
        <v>2565</v>
      </c>
    </row>
    <row r="9" spans="2:8" x14ac:dyDescent="0.25">
      <c r="B9">
        <v>8</v>
      </c>
      <c r="D9">
        <v>85</v>
      </c>
      <c r="F9">
        <v>17</v>
      </c>
    </row>
    <row r="10" spans="2:8" x14ac:dyDescent="0.25">
      <c r="B10">
        <v>9</v>
      </c>
      <c r="D10">
        <v>83</v>
      </c>
      <c r="H10">
        <f>COUNT(B2:B31,D2:D31)</f>
        <v>60</v>
      </c>
    </row>
    <row r="11" spans="2:8" x14ac:dyDescent="0.25">
      <c r="B11">
        <v>10</v>
      </c>
      <c r="D11">
        <v>81</v>
      </c>
    </row>
    <row r="12" spans="2:8" x14ac:dyDescent="0.25">
      <c r="B12">
        <v>11</v>
      </c>
      <c r="D12">
        <v>79</v>
      </c>
    </row>
    <row r="13" spans="2:8" x14ac:dyDescent="0.25">
      <c r="B13">
        <v>12</v>
      </c>
      <c r="D13">
        <v>77</v>
      </c>
    </row>
    <row r="14" spans="2:8" x14ac:dyDescent="0.25">
      <c r="B14">
        <v>13</v>
      </c>
      <c r="D14">
        <v>75</v>
      </c>
    </row>
    <row r="15" spans="2:8" x14ac:dyDescent="0.25">
      <c r="B15">
        <v>14</v>
      </c>
      <c r="D15">
        <v>73</v>
      </c>
    </row>
    <row r="16" spans="2:8" x14ac:dyDescent="0.25">
      <c r="B16">
        <v>15</v>
      </c>
      <c r="D16">
        <v>71</v>
      </c>
    </row>
    <row r="17" spans="2:4" x14ac:dyDescent="0.25">
      <c r="B17">
        <v>16</v>
      </c>
      <c r="D17">
        <v>69</v>
      </c>
    </row>
    <row r="18" spans="2:4" x14ac:dyDescent="0.25">
      <c r="B18">
        <v>17</v>
      </c>
      <c r="D18">
        <v>67</v>
      </c>
    </row>
    <row r="19" spans="2:4" x14ac:dyDescent="0.25">
      <c r="B19">
        <v>18</v>
      </c>
      <c r="D19">
        <v>65</v>
      </c>
    </row>
    <row r="20" spans="2:4" x14ac:dyDescent="0.25">
      <c r="B20">
        <v>19</v>
      </c>
      <c r="D20">
        <v>63</v>
      </c>
    </row>
    <row r="21" spans="2:4" x14ac:dyDescent="0.25">
      <c r="B21">
        <v>20</v>
      </c>
      <c r="D21">
        <v>61</v>
      </c>
    </row>
    <row r="22" spans="2:4" x14ac:dyDescent="0.25">
      <c r="B22">
        <v>21</v>
      </c>
      <c r="D22">
        <v>59</v>
      </c>
    </row>
    <row r="23" spans="2:4" x14ac:dyDescent="0.25">
      <c r="B23">
        <v>22</v>
      </c>
      <c r="D23">
        <v>57</v>
      </c>
    </row>
    <row r="24" spans="2:4" x14ac:dyDescent="0.25">
      <c r="B24">
        <v>23</v>
      </c>
      <c r="D24">
        <v>55</v>
      </c>
    </row>
    <row r="25" spans="2:4" x14ac:dyDescent="0.25">
      <c r="B25">
        <v>24</v>
      </c>
      <c r="D25">
        <v>53</v>
      </c>
    </row>
    <row r="26" spans="2:4" x14ac:dyDescent="0.25">
      <c r="B26">
        <v>25</v>
      </c>
      <c r="D26">
        <v>51</v>
      </c>
    </row>
    <row r="27" spans="2:4" x14ac:dyDescent="0.25">
      <c r="B27">
        <v>26</v>
      </c>
      <c r="D27">
        <v>49</v>
      </c>
    </row>
    <row r="28" spans="2:4" x14ac:dyDescent="0.25">
      <c r="B28">
        <v>27</v>
      </c>
      <c r="D28">
        <v>47</v>
      </c>
    </row>
    <row r="29" spans="2:4" x14ac:dyDescent="0.25">
      <c r="B29">
        <v>28</v>
      </c>
      <c r="D29">
        <v>45</v>
      </c>
    </row>
    <row r="30" spans="2:4" x14ac:dyDescent="0.25">
      <c r="B30">
        <v>29</v>
      </c>
      <c r="D30">
        <v>43</v>
      </c>
    </row>
    <row r="31" spans="2:4" x14ac:dyDescent="0.25">
      <c r="B31">
        <v>30</v>
      </c>
      <c r="D31">
        <v>41</v>
      </c>
    </row>
    <row r="33" spans="2:8" x14ac:dyDescent="0.25">
      <c r="B33">
        <v>80</v>
      </c>
      <c r="C33" t="s">
        <v>51</v>
      </c>
      <c r="E33" s="3">
        <v>70</v>
      </c>
      <c r="G33" s="4" t="str">
        <f>IF(E33&gt;=B33,"คนนี้ได้A","คนนี้ไม่ได้A")</f>
        <v>คนนี้ไม่ได้A</v>
      </c>
      <c r="H33" s="5" t="s">
        <v>54</v>
      </c>
    </row>
    <row r="34" spans="2:8" x14ac:dyDescent="0.25">
      <c r="B34">
        <v>75</v>
      </c>
      <c r="C34" t="s">
        <v>52</v>
      </c>
      <c r="G34" t="str">
        <f>IF(E33&gt;=80,"คนนี้ได้A","คนนี้ไม่ได้A")</f>
        <v>คนนี้ไม่ได้A</v>
      </c>
      <c r="H34" s="5" t="s">
        <v>55</v>
      </c>
    </row>
    <row r="35" spans="2:8" x14ac:dyDescent="0.25">
      <c r="C35" t="s">
        <v>53</v>
      </c>
    </row>
    <row r="36" spans="2:8" x14ac:dyDescent="0.25">
      <c r="G36" t="s">
        <v>56</v>
      </c>
    </row>
    <row r="37" spans="2:8" x14ac:dyDescent="0.25">
      <c r="G37" t="s">
        <v>57</v>
      </c>
    </row>
    <row r="38" spans="2:8" x14ac:dyDescent="0.25">
      <c r="G38" t="s">
        <v>58</v>
      </c>
    </row>
    <row r="39" spans="2:8" x14ac:dyDescent="0.25">
      <c r="G39" t="s">
        <v>59</v>
      </c>
    </row>
    <row r="40" spans="2:8" x14ac:dyDescent="0.25">
      <c r="G40" t="s">
        <v>60</v>
      </c>
    </row>
    <row r="41" spans="2:8" x14ac:dyDescent="0.25">
      <c r="G41" t="s">
        <v>61</v>
      </c>
    </row>
    <row r="49" spans="2:7" x14ac:dyDescent="0.25">
      <c r="B49" t="s">
        <v>51</v>
      </c>
      <c r="C49">
        <v>15</v>
      </c>
      <c r="F49">
        <f>SUMIF(B49:B240,"A",C49:C240)</f>
        <v>5209</v>
      </c>
      <c r="G49" s="5" t="s">
        <v>70</v>
      </c>
    </row>
    <row r="50" spans="2:7" x14ac:dyDescent="0.25">
      <c r="B50" t="s">
        <v>62</v>
      </c>
      <c r="C50">
        <v>16</v>
      </c>
      <c r="E50" s="3" t="s">
        <v>51</v>
      </c>
      <c r="F50">
        <f>SUMIF(B49:B240,E50,C49:C240)</f>
        <v>5209</v>
      </c>
      <c r="G50" s="5" t="s">
        <v>71</v>
      </c>
    </row>
    <row r="51" spans="2:7" x14ac:dyDescent="0.25">
      <c r="B51" t="s">
        <v>66</v>
      </c>
      <c r="C51">
        <v>17</v>
      </c>
    </row>
    <row r="52" spans="2:7" x14ac:dyDescent="0.25">
      <c r="B52" t="s">
        <v>65</v>
      </c>
      <c r="C52">
        <v>18</v>
      </c>
      <c r="F52">
        <f>COUNTIF(B49:B240,E50)</f>
        <v>47</v>
      </c>
      <c r="G52" s="5" t="s">
        <v>94</v>
      </c>
    </row>
    <row r="53" spans="2:7" x14ac:dyDescent="0.25">
      <c r="B53" t="s">
        <v>51</v>
      </c>
      <c r="C53">
        <v>19</v>
      </c>
      <c r="F53">
        <f>COUNTA(B49:B240)</f>
        <v>191</v>
      </c>
      <c r="G53" s="5" t="s">
        <v>96</v>
      </c>
    </row>
    <row r="54" spans="2:7" x14ac:dyDescent="0.25">
      <c r="B54" t="s">
        <v>62</v>
      </c>
      <c r="C54">
        <v>20</v>
      </c>
      <c r="F54">
        <f>COUNT(B49:B240)</f>
        <v>1</v>
      </c>
      <c r="G54" s="5" t="s">
        <v>95</v>
      </c>
    </row>
    <row r="55" spans="2:7" x14ac:dyDescent="0.25">
      <c r="B55" t="s">
        <v>66</v>
      </c>
      <c r="C55">
        <v>21</v>
      </c>
      <c r="F55">
        <f>COUNTBLANK(B49:B240)</f>
        <v>1</v>
      </c>
      <c r="G55" s="5" t="s">
        <v>97</v>
      </c>
    </row>
    <row r="56" spans="2:7" x14ac:dyDescent="0.25">
      <c r="B56" t="s">
        <v>65</v>
      </c>
      <c r="C56">
        <v>22</v>
      </c>
    </row>
    <row r="57" spans="2:7" x14ac:dyDescent="0.25">
      <c r="B57">
        <v>5</v>
      </c>
    </row>
    <row r="58" spans="2:7" x14ac:dyDescent="0.25">
      <c r="C58">
        <v>24</v>
      </c>
    </row>
    <row r="59" spans="2:7" x14ac:dyDescent="0.25">
      <c r="B59" t="s">
        <v>66</v>
      </c>
      <c r="C59">
        <v>25</v>
      </c>
    </row>
    <row r="60" spans="2:7" x14ac:dyDescent="0.25">
      <c r="B60" t="s">
        <v>65</v>
      </c>
      <c r="C60">
        <v>26</v>
      </c>
    </row>
    <row r="61" spans="2:7" x14ac:dyDescent="0.25">
      <c r="B61" t="s">
        <v>51</v>
      </c>
      <c r="C61">
        <v>27</v>
      </c>
    </row>
    <row r="62" spans="2:7" x14ac:dyDescent="0.25">
      <c r="B62" t="s">
        <v>62</v>
      </c>
      <c r="C62">
        <v>28</v>
      </c>
    </row>
    <row r="63" spans="2:7" x14ac:dyDescent="0.25">
      <c r="B63" t="s">
        <v>66</v>
      </c>
      <c r="C63">
        <v>29</v>
      </c>
    </row>
    <row r="64" spans="2:7" x14ac:dyDescent="0.25">
      <c r="B64" t="s">
        <v>65</v>
      </c>
      <c r="C64">
        <v>30</v>
      </c>
    </row>
    <row r="65" spans="2:3" x14ac:dyDescent="0.25">
      <c r="B65" t="s">
        <v>51</v>
      </c>
      <c r="C65">
        <v>31</v>
      </c>
    </row>
    <row r="66" spans="2:3" x14ac:dyDescent="0.25">
      <c r="B66" t="s">
        <v>62</v>
      </c>
      <c r="C66">
        <v>32</v>
      </c>
    </row>
    <row r="67" spans="2:3" x14ac:dyDescent="0.25">
      <c r="B67" t="s">
        <v>66</v>
      </c>
      <c r="C67">
        <v>33</v>
      </c>
    </row>
    <row r="68" spans="2:3" x14ac:dyDescent="0.25">
      <c r="B68" t="s">
        <v>65</v>
      </c>
      <c r="C68">
        <v>34</v>
      </c>
    </row>
    <row r="69" spans="2:3" x14ac:dyDescent="0.25">
      <c r="B69" t="s">
        <v>51</v>
      </c>
      <c r="C69">
        <v>35</v>
      </c>
    </row>
    <row r="70" spans="2:3" x14ac:dyDescent="0.25">
      <c r="B70" t="s">
        <v>62</v>
      </c>
      <c r="C70">
        <v>36</v>
      </c>
    </row>
    <row r="71" spans="2:3" x14ac:dyDescent="0.25">
      <c r="B71" t="s">
        <v>66</v>
      </c>
      <c r="C71">
        <v>37</v>
      </c>
    </row>
    <row r="72" spans="2:3" x14ac:dyDescent="0.25">
      <c r="B72" t="s">
        <v>65</v>
      </c>
      <c r="C72">
        <v>38</v>
      </c>
    </row>
    <row r="73" spans="2:3" x14ac:dyDescent="0.25">
      <c r="B73" t="s">
        <v>51</v>
      </c>
      <c r="C73">
        <v>39</v>
      </c>
    </row>
    <row r="74" spans="2:3" x14ac:dyDescent="0.25">
      <c r="B74" t="s">
        <v>62</v>
      </c>
      <c r="C74">
        <v>40</v>
      </c>
    </row>
    <row r="75" spans="2:3" x14ac:dyDescent="0.25">
      <c r="B75" t="s">
        <v>66</v>
      </c>
      <c r="C75">
        <v>41</v>
      </c>
    </row>
    <row r="76" spans="2:3" x14ac:dyDescent="0.25">
      <c r="B76" t="s">
        <v>65</v>
      </c>
      <c r="C76">
        <v>42</v>
      </c>
    </row>
    <row r="77" spans="2:3" x14ac:dyDescent="0.25">
      <c r="B77" t="s">
        <v>51</v>
      </c>
      <c r="C77">
        <v>43</v>
      </c>
    </row>
    <row r="78" spans="2:3" x14ac:dyDescent="0.25">
      <c r="B78" t="s">
        <v>62</v>
      </c>
      <c r="C78">
        <v>44</v>
      </c>
    </row>
    <row r="79" spans="2:3" x14ac:dyDescent="0.25">
      <c r="B79" t="s">
        <v>66</v>
      </c>
      <c r="C79">
        <v>45</v>
      </c>
    </row>
    <row r="80" spans="2:3" x14ac:dyDescent="0.25">
      <c r="B80" t="s">
        <v>65</v>
      </c>
      <c r="C80">
        <v>46</v>
      </c>
    </row>
    <row r="81" spans="2:3" x14ac:dyDescent="0.25">
      <c r="B81" t="s">
        <v>51</v>
      </c>
      <c r="C81">
        <v>47</v>
      </c>
    </row>
    <row r="82" spans="2:3" x14ac:dyDescent="0.25">
      <c r="B82" t="s">
        <v>62</v>
      </c>
      <c r="C82">
        <v>48</v>
      </c>
    </row>
    <row r="83" spans="2:3" x14ac:dyDescent="0.25">
      <c r="B83" t="s">
        <v>66</v>
      </c>
      <c r="C83">
        <v>49</v>
      </c>
    </row>
    <row r="84" spans="2:3" x14ac:dyDescent="0.25">
      <c r="B84" t="s">
        <v>65</v>
      </c>
      <c r="C84">
        <v>50</v>
      </c>
    </row>
    <row r="85" spans="2:3" x14ac:dyDescent="0.25">
      <c r="B85" t="s">
        <v>51</v>
      </c>
      <c r="C85">
        <v>51</v>
      </c>
    </row>
    <row r="86" spans="2:3" x14ac:dyDescent="0.25">
      <c r="B86" t="s">
        <v>62</v>
      </c>
      <c r="C86">
        <v>52</v>
      </c>
    </row>
    <row r="87" spans="2:3" x14ac:dyDescent="0.25">
      <c r="B87" t="s">
        <v>66</v>
      </c>
      <c r="C87">
        <v>53</v>
      </c>
    </row>
    <row r="88" spans="2:3" x14ac:dyDescent="0.25">
      <c r="B88" t="s">
        <v>65</v>
      </c>
      <c r="C88">
        <v>54</v>
      </c>
    </row>
    <row r="89" spans="2:3" x14ac:dyDescent="0.25">
      <c r="B89" t="s">
        <v>51</v>
      </c>
      <c r="C89">
        <v>55</v>
      </c>
    </row>
    <row r="90" spans="2:3" x14ac:dyDescent="0.25">
      <c r="B90" t="s">
        <v>62</v>
      </c>
      <c r="C90">
        <v>56</v>
      </c>
    </row>
    <row r="91" spans="2:3" x14ac:dyDescent="0.25">
      <c r="B91" t="s">
        <v>66</v>
      </c>
      <c r="C91">
        <v>57</v>
      </c>
    </row>
    <row r="92" spans="2:3" x14ac:dyDescent="0.25">
      <c r="B92" t="s">
        <v>65</v>
      </c>
      <c r="C92">
        <v>58</v>
      </c>
    </row>
    <row r="93" spans="2:3" x14ac:dyDescent="0.25">
      <c r="B93" t="s">
        <v>51</v>
      </c>
      <c r="C93">
        <v>59</v>
      </c>
    </row>
    <row r="94" spans="2:3" x14ac:dyDescent="0.25">
      <c r="B94" t="s">
        <v>62</v>
      </c>
      <c r="C94">
        <v>60</v>
      </c>
    </row>
    <row r="95" spans="2:3" x14ac:dyDescent="0.25">
      <c r="B95" t="s">
        <v>66</v>
      </c>
      <c r="C95">
        <v>61</v>
      </c>
    </row>
    <row r="96" spans="2:3" x14ac:dyDescent="0.25">
      <c r="B96" t="s">
        <v>65</v>
      </c>
      <c r="C96">
        <v>62</v>
      </c>
    </row>
    <row r="97" spans="2:3" x14ac:dyDescent="0.25">
      <c r="B97" t="s">
        <v>51</v>
      </c>
      <c r="C97">
        <v>63</v>
      </c>
    </row>
    <row r="98" spans="2:3" x14ac:dyDescent="0.25">
      <c r="B98" t="s">
        <v>62</v>
      </c>
      <c r="C98">
        <v>64</v>
      </c>
    </row>
    <row r="99" spans="2:3" x14ac:dyDescent="0.25">
      <c r="B99" t="s">
        <v>66</v>
      </c>
      <c r="C99">
        <v>65</v>
      </c>
    </row>
    <row r="100" spans="2:3" x14ac:dyDescent="0.25">
      <c r="B100" t="s">
        <v>65</v>
      </c>
      <c r="C100">
        <v>66</v>
      </c>
    </row>
    <row r="101" spans="2:3" x14ac:dyDescent="0.25">
      <c r="B101" t="s">
        <v>51</v>
      </c>
      <c r="C101">
        <v>67</v>
      </c>
    </row>
    <row r="102" spans="2:3" x14ac:dyDescent="0.25">
      <c r="B102" t="s">
        <v>62</v>
      </c>
      <c r="C102">
        <v>68</v>
      </c>
    </row>
    <row r="103" spans="2:3" x14ac:dyDescent="0.25">
      <c r="B103" t="s">
        <v>66</v>
      </c>
      <c r="C103">
        <v>69</v>
      </c>
    </row>
    <row r="104" spans="2:3" x14ac:dyDescent="0.25">
      <c r="B104" t="s">
        <v>65</v>
      </c>
      <c r="C104">
        <v>70</v>
      </c>
    </row>
    <row r="105" spans="2:3" x14ac:dyDescent="0.25">
      <c r="B105" t="s">
        <v>51</v>
      </c>
      <c r="C105">
        <v>71</v>
      </c>
    </row>
    <row r="106" spans="2:3" x14ac:dyDescent="0.25">
      <c r="B106" t="s">
        <v>62</v>
      </c>
      <c r="C106">
        <v>72</v>
      </c>
    </row>
    <row r="107" spans="2:3" x14ac:dyDescent="0.25">
      <c r="B107" t="s">
        <v>66</v>
      </c>
      <c r="C107">
        <v>73</v>
      </c>
    </row>
    <row r="108" spans="2:3" x14ac:dyDescent="0.25">
      <c r="B108" t="s">
        <v>65</v>
      </c>
      <c r="C108">
        <v>74</v>
      </c>
    </row>
    <row r="109" spans="2:3" x14ac:dyDescent="0.25">
      <c r="B109" t="s">
        <v>51</v>
      </c>
      <c r="C109">
        <v>75</v>
      </c>
    </row>
    <row r="110" spans="2:3" x14ac:dyDescent="0.25">
      <c r="B110" t="s">
        <v>62</v>
      </c>
      <c r="C110">
        <v>76</v>
      </c>
    </row>
    <row r="111" spans="2:3" x14ac:dyDescent="0.25">
      <c r="B111" t="s">
        <v>66</v>
      </c>
      <c r="C111">
        <v>77</v>
      </c>
    </row>
    <row r="112" spans="2:3" x14ac:dyDescent="0.25">
      <c r="B112" t="s">
        <v>65</v>
      </c>
      <c r="C112">
        <v>78</v>
      </c>
    </row>
    <row r="113" spans="2:3" x14ac:dyDescent="0.25">
      <c r="B113" t="s">
        <v>51</v>
      </c>
      <c r="C113">
        <v>79</v>
      </c>
    </row>
    <row r="114" spans="2:3" x14ac:dyDescent="0.25">
      <c r="B114" t="s">
        <v>62</v>
      </c>
      <c r="C114">
        <v>80</v>
      </c>
    </row>
    <row r="115" spans="2:3" x14ac:dyDescent="0.25">
      <c r="B115" t="s">
        <v>66</v>
      </c>
      <c r="C115">
        <v>81</v>
      </c>
    </row>
    <row r="116" spans="2:3" x14ac:dyDescent="0.25">
      <c r="B116" t="s">
        <v>65</v>
      </c>
      <c r="C116">
        <v>82</v>
      </c>
    </row>
    <row r="117" spans="2:3" x14ac:dyDescent="0.25">
      <c r="B117" t="s">
        <v>51</v>
      </c>
      <c r="C117">
        <v>83</v>
      </c>
    </row>
    <row r="118" spans="2:3" x14ac:dyDescent="0.25">
      <c r="B118" t="s">
        <v>62</v>
      </c>
      <c r="C118">
        <v>84</v>
      </c>
    </row>
    <row r="119" spans="2:3" x14ac:dyDescent="0.25">
      <c r="B119" t="s">
        <v>66</v>
      </c>
      <c r="C119">
        <v>85</v>
      </c>
    </row>
    <row r="120" spans="2:3" x14ac:dyDescent="0.25">
      <c r="B120" t="s">
        <v>65</v>
      </c>
      <c r="C120">
        <v>86</v>
      </c>
    </row>
    <row r="121" spans="2:3" x14ac:dyDescent="0.25">
      <c r="B121" t="s">
        <v>51</v>
      </c>
      <c r="C121">
        <v>87</v>
      </c>
    </row>
    <row r="122" spans="2:3" x14ac:dyDescent="0.25">
      <c r="B122" t="s">
        <v>62</v>
      </c>
      <c r="C122">
        <v>88</v>
      </c>
    </row>
    <row r="123" spans="2:3" x14ac:dyDescent="0.25">
      <c r="B123" t="s">
        <v>66</v>
      </c>
      <c r="C123">
        <v>89</v>
      </c>
    </row>
    <row r="124" spans="2:3" x14ac:dyDescent="0.25">
      <c r="B124" t="s">
        <v>65</v>
      </c>
      <c r="C124">
        <v>90</v>
      </c>
    </row>
    <row r="125" spans="2:3" x14ac:dyDescent="0.25">
      <c r="B125" t="s">
        <v>51</v>
      </c>
      <c r="C125">
        <v>91</v>
      </c>
    </row>
    <row r="126" spans="2:3" x14ac:dyDescent="0.25">
      <c r="B126" t="s">
        <v>62</v>
      </c>
      <c r="C126">
        <v>92</v>
      </c>
    </row>
    <row r="127" spans="2:3" x14ac:dyDescent="0.25">
      <c r="B127" t="s">
        <v>66</v>
      </c>
      <c r="C127">
        <v>93</v>
      </c>
    </row>
    <row r="128" spans="2:3" x14ac:dyDescent="0.25">
      <c r="B128" t="s">
        <v>65</v>
      </c>
      <c r="C128">
        <v>94</v>
      </c>
    </row>
    <row r="129" spans="2:3" x14ac:dyDescent="0.25">
      <c r="B129" t="s">
        <v>51</v>
      </c>
      <c r="C129">
        <v>95</v>
      </c>
    </row>
    <row r="130" spans="2:3" x14ac:dyDescent="0.25">
      <c r="B130" t="s">
        <v>62</v>
      </c>
      <c r="C130">
        <v>96</v>
      </c>
    </row>
    <row r="131" spans="2:3" x14ac:dyDescent="0.25">
      <c r="B131" t="s">
        <v>66</v>
      </c>
      <c r="C131">
        <v>97</v>
      </c>
    </row>
    <row r="132" spans="2:3" x14ac:dyDescent="0.25">
      <c r="B132" t="s">
        <v>65</v>
      </c>
      <c r="C132">
        <v>98</v>
      </c>
    </row>
    <row r="133" spans="2:3" x14ac:dyDescent="0.25">
      <c r="B133" t="s">
        <v>51</v>
      </c>
      <c r="C133">
        <v>99</v>
      </c>
    </row>
    <row r="134" spans="2:3" x14ac:dyDescent="0.25">
      <c r="B134" t="s">
        <v>62</v>
      </c>
      <c r="C134">
        <v>100</v>
      </c>
    </row>
    <row r="135" spans="2:3" x14ac:dyDescent="0.25">
      <c r="B135" t="s">
        <v>66</v>
      </c>
      <c r="C135">
        <v>101</v>
      </c>
    </row>
    <row r="136" spans="2:3" x14ac:dyDescent="0.25">
      <c r="B136" t="s">
        <v>65</v>
      </c>
      <c r="C136">
        <v>102</v>
      </c>
    </row>
    <row r="137" spans="2:3" x14ac:dyDescent="0.25">
      <c r="B137" t="s">
        <v>51</v>
      </c>
      <c r="C137">
        <v>103</v>
      </c>
    </row>
    <row r="138" spans="2:3" x14ac:dyDescent="0.25">
      <c r="B138" t="s">
        <v>62</v>
      </c>
      <c r="C138">
        <v>104</v>
      </c>
    </row>
    <row r="139" spans="2:3" x14ac:dyDescent="0.25">
      <c r="B139" t="s">
        <v>66</v>
      </c>
      <c r="C139">
        <v>105</v>
      </c>
    </row>
    <row r="140" spans="2:3" x14ac:dyDescent="0.25">
      <c r="B140" t="s">
        <v>65</v>
      </c>
      <c r="C140">
        <v>106</v>
      </c>
    </row>
    <row r="141" spans="2:3" x14ac:dyDescent="0.25">
      <c r="B141" t="s">
        <v>51</v>
      </c>
      <c r="C141">
        <v>107</v>
      </c>
    </row>
    <row r="142" spans="2:3" x14ac:dyDescent="0.25">
      <c r="B142" t="s">
        <v>62</v>
      </c>
      <c r="C142">
        <v>108</v>
      </c>
    </row>
    <row r="143" spans="2:3" x14ac:dyDescent="0.25">
      <c r="B143" t="s">
        <v>66</v>
      </c>
      <c r="C143">
        <v>109</v>
      </c>
    </row>
    <row r="144" spans="2:3" x14ac:dyDescent="0.25">
      <c r="B144" t="s">
        <v>65</v>
      </c>
      <c r="C144">
        <v>110</v>
      </c>
    </row>
    <row r="145" spans="2:3" x14ac:dyDescent="0.25">
      <c r="B145" t="s">
        <v>51</v>
      </c>
      <c r="C145">
        <v>111</v>
      </c>
    </row>
    <row r="146" spans="2:3" x14ac:dyDescent="0.25">
      <c r="B146" t="s">
        <v>62</v>
      </c>
      <c r="C146">
        <v>112</v>
      </c>
    </row>
    <row r="147" spans="2:3" x14ac:dyDescent="0.25">
      <c r="B147" t="s">
        <v>66</v>
      </c>
      <c r="C147">
        <v>113</v>
      </c>
    </row>
    <row r="148" spans="2:3" x14ac:dyDescent="0.25">
      <c r="B148" t="s">
        <v>65</v>
      </c>
      <c r="C148">
        <v>114</v>
      </c>
    </row>
    <row r="149" spans="2:3" x14ac:dyDescent="0.25">
      <c r="B149" t="s">
        <v>51</v>
      </c>
      <c r="C149">
        <v>115</v>
      </c>
    </row>
    <row r="150" spans="2:3" x14ac:dyDescent="0.25">
      <c r="B150" t="s">
        <v>62</v>
      </c>
      <c r="C150">
        <v>116</v>
      </c>
    </row>
    <row r="151" spans="2:3" x14ac:dyDescent="0.25">
      <c r="B151" t="s">
        <v>66</v>
      </c>
      <c r="C151">
        <v>117</v>
      </c>
    </row>
    <row r="152" spans="2:3" x14ac:dyDescent="0.25">
      <c r="B152" t="s">
        <v>65</v>
      </c>
      <c r="C152">
        <v>118</v>
      </c>
    </row>
    <row r="153" spans="2:3" x14ac:dyDescent="0.25">
      <c r="B153" t="s">
        <v>51</v>
      </c>
      <c r="C153">
        <v>119</v>
      </c>
    </row>
    <row r="154" spans="2:3" x14ac:dyDescent="0.25">
      <c r="B154" t="s">
        <v>62</v>
      </c>
      <c r="C154">
        <v>120</v>
      </c>
    </row>
    <row r="155" spans="2:3" x14ac:dyDescent="0.25">
      <c r="B155" t="s">
        <v>66</v>
      </c>
      <c r="C155">
        <v>121</v>
      </c>
    </row>
    <row r="156" spans="2:3" x14ac:dyDescent="0.25">
      <c r="B156" t="s">
        <v>65</v>
      </c>
      <c r="C156">
        <v>122</v>
      </c>
    </row>
    <row r="157" spans="2:3" x14ac:dyDescent="0.25">
      <c r="B157" t="s">
        <v>51</v>
      </c>
      <c r="C157">
        <v>123</v>
      </c>
    </row>
    <row r="158" spans="2:3" x14ac:dyDescent="0.25">
      <c r="B158" t="s">
        <v>62</v>
      </c>
      <c r="C158">
        <v>124</v>
      </c>
    </row>
    <row r="159" spans="2:3" x14ac:dyDescent="0.25">
      <c r="B159" t="s">
        <v>66</v>
      </c>
      <c r="C159">
        <v>125</v>
      </c>
    </row>
    <row r="160" spans="2:3" x14ac:dyDescent="0.25">
      <c r="B160" t="s">
        <v>65</v>
      </c>
      <c r="C160">
        <v>126</v>
      </c>
    </row>
    <row r="161" spans="2:3" x14ac:dyDescent="0.25">
      <c r="B161" t="s">
        <v>51</v>
      </c>
      <c r="C161">
        <v>127</v>
      </c>
    </row>
    <row r="162" spans="2:3" x14ac:dyDescent="0.25">
      <c r="B162" t="s">
        <v>62</v>
      </c>
      <c r="C162">
        <v>128</v>
      </c>
    </row>
    <row r="163" spans="2:3" x14ac:dyDescent="0.25">
      <c r="B163" t="s">
        <v>66</v>
      </c>
      <c r="C163">
        <v>129</v>
      </c>
    </row>
    <row r="164" spans="2:3" x14ac:dyDescent="0.25">
      <c r="B164" t="s">
        <v>65</v>
      </c>
      <c r="C164">
        <v>130</v>
      </c>
    </row>
    <row r="165" spans="2:3" x14ac:dyDescent="0.25">
      <c r="B165" t="s">
        <v>51</v>
      </c>
      <c r="C165">
        <v>131</v>
      </c>
    </row>
    <row r="166" spans="2:3" x14ac:dyDescent="0.25">
      <c r="B166" t="s">
        <v>62</v>
      </c>
      <c r="C166">
        <v>132</v>
      </c>
    </row>
    <row r="167" spans="2:3" x14ac:dyDescent="0.25">
      <c r="B167" t="s">
        <v>66</v>
      </c>
      <c r="C167">
        <v>133</v>
      </c>
    </row>
    <row r="168" spans="2:3" x14ac:dyDescent="0.25">
      <c r="B168" t="s">
        <v>65</v>
      </c>
      <c r="C168">
        <v>134</v>
      </c>
    </row>
    <row r="169" spans="2:3" x14ac:dyDescent="0.25">
      <c r="B169" t="s">
        <v>51</v>
      </c>
      <c r="C169">
        <v>135</v>
      </c>
    </row>
    <row r="170" spans="2:3" x14ac:dyDescent="0.25">
      <c r="B170" t="s">
        <v>62</v>
      </c>
      <c r="C170">
        <v>136</v>
      </c>
    </row>
    <row r="171" spans="2:3" x14ac:dyDescent="0.25">
      <c r="B171" t="s">
        <v>66</v>
      </c>
      <c r="C171">
        <v>137</v>
      </c>
    </row>
    <row r="172" spans="2:3" x14ac:dyDescent="0.25">
      <c r="B172" t="s">
        <v>65</v>
      </c>
      <c r="C172">
        <v>138</v>
      </c>
    </row>
    <row r="173" spans="2:3" x14ac:dyDescent="0.25">
      <c r="B173" t="s">
        <v>51</v>
      </c>
      <c r="C173">
        <v>139</v>
      </c>
    </row>
    <row r="174" spans="2:3" x14ac:dyDescent="0.25">
      <c r="B174" t="s">
        <v>62</v>
      </c>
      <c r="C174">
        <v>140</v>
      </c>
    </row>
    <row r="175" spans="2:3" x14ac:dyDescent="0.25">
      <c r="B175" t="s">
        <v>66</v>
      </c>
      <c r="C175">
        <v>141</v>
      </c>
    </row>
    <row r="176" spans="2:3" x14ac:dyDescent="0.25">
      <c r="B176" t="s">
        <v>65</v>
      </c>
      <c r="C176">
        <v>142</v>
      </c>
    </row>
    <row r="177" spans="2:3" x14ac:dyDescent="0.25">
      <c r="B177" t="s">
        <v>51</v>
      </c>
      <c r="C177">
        <v>143</v>
      </c>
    </row>
    <row r="178" spans="2:3" x14ac:dyDescent="0.25">
      <c r="B178" t="s">
        <v>62</v>
      </c>
      <c r="C178">
        <v>144</v>
      </c>
    </row>
    <row r="179" spans="2:3" x14ac:dyDescent="0.25">
      <c r="B179" t="s">
        <v>66</v>
      </c>
      <c r="C179">
        <v>145</v>
      </c>
    </row>
    <row r="180" spans="2:3" x14ac:dyDescent="0.25">
      <c r="B180" t="s">
        <v>65</v>
      </c>
      <c r="C180">
        <v>146</v>
      </c>
    </row>
    <row r="181" spans="2:3" x14ac:dyDescent="0.25">
      <c r="B181" t="s">
        <v>51</v>
      </c>
      <c r="C181">
        <v>147</v>
      </c>
    </row>
    <row r="182" spans="2:3" x14ac:dyDescent="0.25">
      <c r="B182" t="s">
        <v>62</v>
      </c>
      <c r="C182">
        <v>148</v>
      </c>
    </row>
    <row r="183" spans="2:3" x14ac:dyDescent="0.25">
      <c r="B183" t="s">
        <v>66</v>
      </c>
      <c r="C183">
        <v>149</v>
      </c>
    </row>
    <row r="184" spans="2:3" x14ac:dyDescent="0.25">
      <c r="B184" t="s">
        <v>65</v>
      </c>
      <c r="C184">
        <v>150</v>
      </c>
    </row>
    <row r="185" spans="2:3" x14ac:dyDescent="0.25">
      <c r="B185" t="s">
        <v>51</v>
      </c>
      <c r="C185">
        <v>151</v>
      </c>
    </row>
    <row r="186" spans="2:3" x14ac:dyDescent="0.25">
      <c r="B186" t="s">
        <v>62</v>
      </c>
      <c r="C186">
        <v>152</v>
      </c>
    </row>
    <row r="187" spans="2:3" x14ac:dyDescent="0.25">
      <c r="B187" t="s">
        <v>66</v>
      </c>
      <c r="C187">
        <v>153</v>
      </c>
    </row>
    <row r="188" spans="2:3" x14ac:dyDescent="0.25">
      <c r="B188" t="s">
        <v>65</v>
      </c>
      <c r="C188">
        <v>154</v>
      </c>
    </row>
    <row r="189" spans="2:3" x14ac:dyDescent="0.25">
      <c r="B189" t="s">
        <v>51</v>
      </c>
      <c r="C189">
        <v>155</v>
      </c>
    </row>
    <row r="190" spans="2:3" x14ac:dyDescent="0.25">
      <c r="B190" t="s">
        <v>62</v>
      </c>
      <c r="C190">
        <v>156</v>
      </c>
    </row>
    <row r="191" spans="2:3" x14ac:dyDescent="0.25">
      <c r="B191" t="s">
        <v>66</v>
      </c>
      <c r="C191">
        <v>157</v>
      </c>
    </row>
    <row r="192" spans="2:3" x14ac:dyDescent="0.25">
      <c r="B192" t="s">
        <v>65</v>
      </c>
      <c r="C192">
        <v>158</v>
      </c>
    </row>
    <row r="193" spans="2:3" x14ac:dyDescent="0.25">
      <c r="B193" t="s">
        <v>51</v>
      </c>
      <c r="C193">
        <v>159</v>
      </c>
    </row>
    <row r="194" spans="2:3" x14ac:dyDescent="0.25">
      <c r="B194" t="s">
        <v>62</v>
      </c>
      <c r="C194">
        <v>160</v>
      </c>
    </row>
    <row r="195" spans="2:3" x14ac:dyDescent="0.25">
      <c r="B195" t="s">
        <v>66</v>
      </c>
      <c r="C195">
        <v>161</v>
      </c>
    </row>
    <row r="196" spans="2:3" x14ac:dyDescent="0.25">
      <c r="B196" t="s">
        <v>65</v>
      </c>
      <c r="C196">
        <v>162</v>
      </c>
    </row>
    <row r="197" spans="2:3" x14ac:dyDescent="0.25">
      <c r="B197" t="s">
        <v>51</v>
      </c>
      <c r="C197">
        <v>163</v>
      </c>
    </row>
    <row r="198" spans="2:3" x14ac:dyDescent="0.25">
      <c r="B198" t="s">
        <v>62</v>
      </c>
      <c r="C198">
        <v>164</v>
      </c>
    </row>
    <row r="199" spans="2:3" x14ac:dyDescent="0.25">
      <c r="B199" t="s">
        <v>66</v>
      </c>
      <c r="C199">
        <v>165</v>
      </c>
    </row>
    <row r="200" spans="2:3" x14ac:dyDescent="0.25">
      <c r="B200" t="s">
        <v>65</v>
      </c>
      <c r="C200">
        <v>166</v>
      </c>
    </row>
    <row r="201" spans="2:3" x14ac:dyDescent="0.25">
      <c r="B201" t="s">
        <v>51</v>
      </c>
      <c r="C201">
        <v>167</v>
      </c>
    </row>
    <row r="202" spans="2:3" x14ac:dyDescent="0.25">
      <c r="B202" t="s">
        <v>62</v>
      </c>
      <c r="C202">
        <v>168</v>
      </c>
    </row>
    <row r="203" spans="2:3" x14ac:dyDescent="0.25">
      <c r="B203" t="s">
        <v>66</v>
      </c>
      <c r="C203">
        <v>169</v>
      </c>
    </row>
    <row r="204" spans="2:3" x14ac:dyDescent="0.25">
      <c r="B204" t="s">
        <v>65</v>
      </c>
      <c r="C204">
        <v>170</v>
      </c>
    </row>
    <row r="205" spans="2:3" x14ac:dyDescent="0.25">
      <c r="B205" t="s">
        <v>51</v>
      </c>
      <c r="C205">
        <v>171</v>
      </c>
    </row>
    <row r="206" spans="2:3" x14ac:dyDescent="0.25">
      <c r="B206" t="s">
        <v>62</v>
      </c>
      <c r="C206">
        <v>172</v>
      </c>
    </row>
    <row r="207" spans="2:3" x14ac:dyDescent="0.25">
      <c r="B207" t="s">
        <v>66</v>
      </c>
      <c r="C207">
        <v>173</v>
      </c>
    </row>
    <row r="208" spans="2:3" x14ac:dyDescent="0.25">
      <c r="B208" t="s">
        <v>65</v>
      </c>
      <c r="C208">
        <v>174</v>
      </c>
    </row>
    <row r="209" spans="2:3" x14ac:dyDescent="0.25">
      <c r="B209" t="s">
        <v>51</v>
      </c>
      <c r="C209">
        <v>175</v>
      </c>
    </row>
    <row r="210" spans="2:3" x14ac:dyDescent="0.25">
      <c r="B210" t="s">
        <v>62</v>
      </c>
      <c r="C210">
        <v>176</v>
      </c>
    </row>
    <row r="211" spans="2:3" x14ac:dyDescent="0.25">
      <c r="B211" t="s">
        <v>66</v>
      </c>
      <c r="C211">
        <v>177</v>
      </c>
    </row>
    <row r="212" spans="2:3" x14ac:dyDescent="0.25">
      <c r="B212" t="s">
        <v>65</v>
      </c>
      <c r="C212">
        <v>178</v>
      </c>
    </row>
    <row r="213" spans="2:3" x14ac:dyDescent="0.25">
      <c r="B213" t="s">
        <v>51</v>
      </c>
      <c r="C213">
        <v>179</v>
      </c>
    </row>
    <row r="214" spans="2:3" x14ac:dyDescent="0.25">
      <c r="B214" t="s">
        <v>62</v>
      </c>
      <c r="C214">
        <v>180</v>
      </c>
    </row>
    <row r="215" spans="2:3" x14ac:dyDescent="0.25">
      <c r="B215" t="s">
        <v>66</v>
      </c>
      <c r="C215">
        <v>181</v>
      </c>
    </row>
    <row r="216" spans="2:3" x14ac:dyDescent="0.25">
      <c r="B216" t="s">
        <v>65</v>
      </c>
      <c r="C216">
        <v>182</v>
      </c>
    </row>
    <row r="217" spans="2:3" x14ac:dyDescent="0.25">
      <c r="B217" t="s">
        <v>51</v>
      </c>
      <c r="C217">
        <v>183</v>
      </c>
    </row>
    <row r="218" spans="2:3" x14ac:dyDescent="0.25">
      <c r="B218" t="s">
        <v>62</v>
      </c>
      <c r="C218">
        <v>184</v>
      </c>
    </row>
    <row r="219" spans="2:3" x14ac:dyDescent="0.25">
      <c r="B219" t="s">
        <v>66</v>
      </c>
      <c r="C219">
        <v>185</v>
      </c>
    </row>
    <row r="220" spans="2:3" x14ac:dyDescent="0.25">
      <c r="B220" t="s">
        <v>65</v>
      </c>
      <c r="C220">
        <v>186</v>
      </c>
    </row>
    <row r="221" spans="2:3" x14ac:dyDescent="0.25">
      <c r="B221" t="s">
        <v>51</v>
      </c>
      <c r="C221">
        <v>187</v>
      </c>
    </row>
    <row r="222" spans="2:3" x14ac:dyDescent="0.25">
      <c r="B222" t="s">
        <v>62</v>
      </c>
      <c r="C222">
        <v>188</v>
      </c>
    </row>
    <row r="223" spans="2:3" x14ac:dyDescent="0.25">
      <c r="B223" t="s">
        <v>66</v>
      </c>
      <c r="C223">
        <v>189</v>
      </c>
    </row>
    <row r="224" spans="2:3" x14ac:dyDescent="0.25">
      <c r="B224" t="s">
        <v>65</v>
      </c>
      <c r="C224">
        <v>190</v>
      </c>
    </row>
    <row r="225" spans="2:3" x14ac:dyDescent="0.25">
      <c r="B225" t="s">
        <v>51</v>
      </c>
      <c r="C225">
        <v>191</v>
      </c>
    </row>
    <row r="226" spans="2:3" x14ac:dyDescent="0.25">
      <c r="B226" t="s">
        <v>62</v>
      </c>
      <c r="C226">
        <v>192</v>
      </c>
    </row>
    <row r="227" spans="2:3" x14ac:dyDescent="0.25">
      <c r="B227" t="s">
        <v>66</v>
      </c>
      <c r="C227">
        <v>193</v>
      </c>
    </row>
    <row r="228" spans="2:3" x14ac:dyDescent="0.25">
      <c r="B228" t="s">
        <v>65</v>
      </c>
      <c r="C228">
        <v>194</v>
      </c>
    </row>
    <row r="229" spans="2:3" x14ac:dyDescent="0.25">
      <c r="B229" t="s">
        <v>51</v>
      </c>
      <c r="C229">
        <v>195</v>
      </c>
    </row>
    <row r="230" spans="2:3" x14ac:dyDescent="0.25">
      <c r="B230" t="s">
        <v>62</v>
      </c>
      <c r="C230">
        <v>196</v>
      </c>
    </row>
    <row r="231" spans="2:3" x14ac:dyDescent="0.25">
      <c r="B231" t="s">
        <v>66</v>
      </c>
      <c r="C231">
        <v>197</v>
      </c>
    </row>
    <row r="232" spans="2:3" x14ac:dyDescent="0.25">
      <c r="B232" t="s">
        <v>65</v>
      </c>
      <c r="C232">
        <v>198</v>
      </c>
    </row>
    <row r="233" spans="2:3" x14ac:dyDescent="0.25">
      <c r="B233" t="s">
        <v>51</v>
      </c>
      <c r="C233">
        <v>199</v>
      </c>
    </row>
    <row r="234" spans="2:3" x14ac:dyDescent="0.25">
      <c r="B234" t="s">
        <v>62</v>
      </c>
      <c r="C234">
        <v>200</v>
      </c>
    </row>
    <row r="235" spans="2:3" x14ac:dyDescent="0.25">
      <c r="B235" t="s">
        <v>66</v>
      </c>
      <c r="C235">
        <v>201</v>
      </c>
    </row>
    <row r="236" spans="2:3" x14ac:dyDescent="0.25">
      <c r="B236" t="s">
        <v>65</v>
      </c>
      <c r="C236">
        <v>202</v>
      </c>
    </row>
    <row r="237" spans="2:3" x14ac:dyDescent="0.25">
      <c r="B237" t="s">
        <v>51</v>
      </c>
      <c r="C237">
        <v>203</v>
      </c>
    </row>
    <row r="238" spans="2:3" x14ac:dyDescent="0.25">
      <c r="B238" t="s">
        <v>62</v>
      </c>
      <c r="C238">
        <v>204</v>
      </c>
    </row>
    <row r="239" spans="2:3" x14ac:dyDescent="0.25">
      <c r="B239" t="s">
        <v>66</v>
      </c>
      <c r="C239">
        <v>205</v>
      </c>
    </row>
    <row r="240" spans="2:3" x14ac:dyDescent="0.25">
      <c r="B240" t="s">
        <v>65</v>
      </c>
      <c r="C240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9" zoomScale="140" zoomScaleNormal="140" workbookViewId="0">
      <selection activeCell="E9" sqref="E9"/>
    </sheetView>
  </sheetViews>
  <sheetFormatPr defaultRowHeight="15" x14ac:dyDescent="0.25"/>
  <cols>
    <col min="1" max="1" width="8.7109375" style="23" customWidth="1"/>
    <col min="2" max="2" width="13.140625" style="30" customWidth="1"/>
    <col min="3" max="3" width="9.42578125" style="23" customWidth="1"/>
    <col min="4" max="16384" width="9.140625" style="23"/>
  </cols>
  <sheetData>
    <row r="1" spans="1:13" x14ac:dyDescent="0.25">
      <c r="A1" s="21"/>
      <c r="B1" s="22"/>
      <c r="C1" s="21"/>
    </row>
    <row r="2" spans="1:13" x14ac:dyDescent="0.25">
      <c r="A2" s="24"/>
      <c r="B2" s="25">
        <v>80</v>
      </c>
      <c r="C2" s="24" t="s">
        <v>51</v>
      </c>
    </row>
    <row r="3" spans="1:13" x14ac:dyDescent="0.25">
      <c r="A3" s="21"/>
      <c r="B3" s="22">
        <v>75</v>
      </c>
      <c r="C3" s="21" t="s">
        <v>52</v>
      </c>
      <c r="E3" s="26">
        <v>81</v>
      </c>
      <c r="G3" s="27" t="str">
        <f>IF(E3&gt;=B2,C2,IF(E3&gt;=B3,C3,IF(E3&gt;=B4,C4,IF(E3&gt;=B5,C5,IF(E3&gt;=B6,C6,IF(E3&gt;=B7,C7,IF(E3&gt;=B8,C8,C9)))))))</f>
        <v>A</v>
      </c>
    </row>
    <row r="4" spans="1:13" x14ac:dyDescent="0.25">
      <c r="A4" s="21"/>
      <c r="B4" s="22">
        <v>70</v>
      </c>
      <c r="C4" s="21" t="s">
        <v>62</v>
      </c>
    </row>
    <row r="5" spans="1:13" x14ac:dyDescent="0.25">
      <c r="A5" s="21"/>
      <c r="B5" s="22">
        <v>65</v>
      </c>
      <c r="C5" s="21" t="s">
        <v>63</v>
      </c>
      <c r="E5" s="28" t="s">
        <v>67</v>
      </c>
    </row>
    <row r="6" spans="1:13" x14ac:dyDescent="0.25">
      <c r="A6" s="24"/>
      <c r="B6" s="25">
        <v>60</v>
      </c>
      <c r="C6" s="24" t="s">
        <v>66</v>
      </c>
    </row>
    <row r="7" spans="1:13" x14ac:dyDescent="0.25">
      <c r="A7" s="21"/>
      <c r="B7" s="22">
        <v>55</v>
      </c>
      <c r="C7" s="21" t="s">
        <v>64</v>
      </c>
      <c r="G7" s="23" t="s">
        <v>68</v>
      </c>
      <c r="H7" s="23" t="s">
        <v>57</v>
      </c>
      <c r="I7" s="23" t="s">
        <v>57</v>
      </c>
      <c r="J7" s="23" t="s">
        <v>58</v>
      </c>
      <c r="K7" s="23" t="s">
        <v>57</v>
      </c>
      <c r="L7" s="23" t="s">
        <v>57</v>
      </c>
      <c r="M7" s="23" t="s">
        <v>58</v>
      </c>
    </row>
    <row r="8" spans="1:13" x14ac:dyDescent="0.25">
      <c r="A8" s="24"/>
      <c r="B8" s="25">
        <v>50</v>
      </c>
      <c r="C8" s="24" t="s">
        <v>65</v>
      </c>
    </row>
    <row r="9" spans="1:13" x14ac:dyDescent="0.25">
      <c r="A9" s="21"/>
      <c r="B9" s="22"/>
      <c r="C9" s="21" t="s">
        <v>53</v>
      </c>
      <c r="E9" s="20">
        <v>60</v>
      </c>
      <c r="G9" s="29" t="str">
        <f>IF(E9&gt;=B5,IF(E9&lt;B4,C5,IF(E9&lt;B3,C4,IF(E9&gt;=B2,C2,C3))),IF(E9&lt;B8,C9,IF(E9&lt;B7,C8,IF(E9&gt;=B6,C6,C7))))</f>
        <v>C</v>
      </c>
    </row>
    <row r="11" spans="1:13" x14ac:dyDescent="0.25">
      <c r="E11" s="28" t="s">
        <v>69</v>
      </c>
    </row>
  </sheetData>
  <sheetProtection algorithmName="SHA-512" hashValue="IApDNA/WCNiTU5coRNW3AoGq4mXHLOSBCZBoClIPeyDsq911dUmdriv9EAoS0E5f0odo35mvVBrSA92Q32xw5g==" saltValue="aMPw+BZXB/602CLkkVETqA==" spinCount="100000" sheet="1" objects="1" scenarios="1" selectLockedCells="1"/>
  <dataValidations count="1">
    <dataValidation type="list" allowBlank="1" showInputMessage="1" showErrorMessage="1" sqref="E9">
      <formula1>ppp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B55" zoomScale="110" zoomScaleNormal="110" workbookViewId="0">
      <selection activeCell="D63" sqref="D63"/>
    </sheetView>
  </sheetViews>
  <sheetFormatPr defaultColWidth="43.85546875" defaultRowHeight="27" customHeight="1" x14ac:dyDescent="0.4"/>
  <cols>
    <col min="1" max="1" width="14.7109375" style="7" customWidth="1"/>
    <col min="2" max="16384" width="43.85546875" style="7"/>
  </cols>
  <sheetData>
    <row r="1" spans="1:4" ht="27" customHeight="1" x14ac:dyDescent="0.55000000000000004">
      <c r="A1" s="6" t="s">
        <v>72</v>
      </c>
      <c r="B1" s="6" t="s">
        <v>73</v>
      </c>
      <c r="C1" s="6" t="s">
        <v>74</v>
      </c>
    </row>
    <row r="2" spans="1:4" ht="27" customHeight="1" x14ac:dyDescent="0.4">
      <c r="A2" s="8">
        <v>5</v>
      </c>
      <c r="B2" s="15" t="s">
        <v>75</v>
      </c>
      <c r="C2" s="16">
        <v>1</v>
      </c>
    </row>
    <row r="3" spans="1:4" ht="27" customHeight="1" x14ac:dyDescent="0.4">
      <c r="A3" s="10">
        <v>4</v>
      </c>
      <c r="B3" s="15" t="s">
        <v>75</v>
      </c>
      <c r="C3" s="10">
        <v>2</v>
      </c>
    </row>
    <row r="4" spans="1:4" ht="27" customHeight="1" x14ac:dyDescent="0.4">
      <c r="A4" s="8">
        <v>15</v>
      </c>
      <c r="B4" s="15" t="s">
        <v>85</v>
      </c>
      <c r="C4" s="16">
        <v>1</v>
      </c>
    </row>
    <row r="5" spans="1:4" ht="27" customHeight="1" x14ac:dyDescent="0.4">
      <c r="A5" s="10">
        <v>3</v>
      </c>
      <c r="B5" s="15" t="s">
        <v>76</v>
      </c>
      <c r="C5" s="10">
        <v>2</v>
      </c>
    </row>
    <row r="6" spans="1:4" ht="27" customHeight="1" x14ac:dyDescent="0.4">
      <c r="A6" s="8">
        <v>22</v>
      </c>
      <c r="B6" s="9" t="s">
        <v>77</v>
      </c>
      <c r="C6" s="8">
        <v>1</v>
      </c>
    </row>
    <row r="7" spans="1:4" ht="27" customHeight="1" x14ac:dyDescent="0.4">
      <c r="A7" s="10">
        <v>12</v>
      </c>
      <c r="B7" s="11" t="s">
        <v>77</v>
      </c>
      <c r="C7" s="10">
        <v>2</v>
      </c>
    </row>
    <row r="8" spans="1:4" ht="27" customHeight="1" x14ac:dyDescent="0.4">
      <c r="A8" s="8">
        <v>10</v>
      </c>
      <c r="B8" s="9" t="s">
        <v>78</v>
      </c>
      <c r="C8" s="8">
        <v>1</v>
      </c>
    </row>
    <row r="9" spans="1:4" ht="27" customHeight="1" x14ac:dyDescent="0.4">
      <c r="A9" s="10">
        <v>33</v>
      </c>
      <c r="B9" s="11" t="s">
        <v>78</v>
      </c>
      <c r="C9" s="10">
        <v>2</v>
      </c>
    </row>
    <row r="10" spans="1:4" ht="27" customHeight="1" x14ac:dyDescent="0.4">
      <c r="A10" s="12" t="s">
        <v>79</v>
      </c>
      <c r="B10" s="12" t="s">
        <v>80</v>
      </c>
      <c r="C10" s="13" t="s">
        <v>81</v>
      </c>
    </row>
    <row r="11" spans="1:4" ht="27" customHeight="1" x14ac:dyDescent="0.4">
      <c r="A11" s="11">
        <f>SUMIFS(A2:A9, B2:B9, "=A*", C2:C9, 1)</f>
        <v>20</v>
      </c>
      <c r="B11" s="11" t="s">
        <v>82</v>
      </c>
      <c r="C11" s="10">
        <v>20</v>
      </c>
      <c r="D11" s="14" t="s">
        <v>84</v>
      </c>
    </row>
    <row r="12" spans="1:4" ht="27" customHeight="1" x14ac:dyDescent="0.4">
      <c r="A12" s="9">
        <f>SUMIFS(A2:A9, B2:B9, "&lt;&gt;Bananas", C2:C9, 1)</f>
        <v>30</v>
      </c>
      <c r="B12" s="9" t="s">
        <v>83</v>
      </c>
      <c r="C12" s="8">
        <v>30</v>
      </c>
    </row>
    <row r="15" spans="1:4" ht="27" customHeight="1" x14ac:dyDescent="0.55000000000000004">
      <c r="A15" s="6" t="s">
        <v>72</v>
      </c>
      <c r="B15" s="6" t="s">
        <v>73</v>
      </c>
      <c r="C15" s="6" t="s">
        <v>74</v>
      </c>
      <c r="D15" s="7" t="s">
        <v>88</v>
      </c>
    </row>
    <row r="16" spans="1:4" ht="27" customHeight="1" x14ac:dyDescent="0.4">
      <c r="A16" s="18">
        <v>5</v>
      </c>
      <c r="B16" s="17" t="s">
        <v>75</v>
      </c>
      <c r="C16" s="18">
        <v>1</v>
      </c>
      <c r="D16" s="7" t="s">
        <v>89</v>
      </c>
    </row>
    <row r="17" spans="1:5" ht="27" customHeight="1" x14ac:dyDescent="0.4">
      <c r="A17" s="18">
        <v>4</v>
      </c>
      <c r="B17" s="17" t="s">
        <v>75</v>
      </c>
      <c r="C17" s="18">
        <v>1</v>
      </c>
      <c r="D17" s="7" t="s">
        <v>90</v>
      </c>
    </row>
    <row r="18" spans="1:5" ht="27" customHeight="1" x14ac:dyDescent="0.4">
      <c r="A18" s="18">
        <v>15</v>
      </c>
      <c r="B18" s="17" t="s">
        <v>85</v>
      </c>
      <c r="C18" s="18">
        <v>1</v>
      </c>
      <c r="D18" s="7" t="s">
        <v>91</v>
      </c>
    </row>
    <row r="19" spans="1:5" ht="27" customHeight="1" x14ac:dyDescent="0.4">
      <c r="A19" s="18">
        <v>3</v>
      </c>
      <c r="B19" s="17" t="s">
        <v>76</v>
      </c>
      <c r="C19" s="18">
        <v>2</v>
      </c>
      <c r="D19" s="7" t="s">
        <v>89</v>
      </c>
    </row>
    <row r="20" spans="1:5" ht="27" customHeight="1" x14ac:dyDescent="0.4">
      <c r="A20" s="18">
        <v>22</v>
      </c>
      <c r="B20" s="17" t="s">
        <v>86</v>
      </c>
      <c r="C20" s="18">
        <v>1</v>
      </c>
      <c r="D20" s="7" t="s">
        <v>90</v>
      </c>
    </row>
    <row r="21" spans="1:5" ht="27" customHeight="1" x14ac:dyDescent="0.4">
      <c r="A21" s="18">
        <v>12</v>
      </c>
      <c r="B21" s="17" t="s">
        <v>77</v>
      </c>
      <c r="C21" s="18">
        <v>2</v>
      </c>
      <c r="D21" s="7" t="s">
        <v>91</v>
      </c>
    </row>
    <row r="22" spans="1:5" ht="27" customHeight="1" x14ac:dyDescent="0.4">
      <c r="A22" s="18">
        <v>10</v>
      </c>
      <c r="B22" s="17" t="s">
        <v>87</v>
      </c>
      <c r="C22" s="18">
        <v>1</v>
      </c>
      <c r="D22" s="7" t="s">
        <v>89</v>
      </c>
    </row>
    <row r="23" spans="1:5" ht="27" customHeight="1" x14ac:dyDescent="0.4">
      <c r="A23" s="18">
        <v>33</v>
      </c>
      <c r="B23" s="17" t="s">
        <v>78</v>
      </c>
      <c r="C23" s="18">
        <v>2</v>
      </c>
      <c r="D23" s="7" t="s">
        <v>90</v>
      </c>
    </row>
    <row r="25" spans="1:5" ht="27" customHeight="1" x14ac:dyDescent="0.4">
      <c r="B25" s="7" t="s">
        <v>92</v>
      </c>
    </row>
    <row r="26" spans="1:5" ht="27" customHeight="1" x14ac:dyDescent="0.4">
      <c r="B26" s="7">
        <f>SUMIFS(A16:A23,B16:B23,"A*",C16:C23,1,D16:D23,"N*")</f>
        <v>15</v>
      </c>
      <c r="C26" s="14" t="s">
        <v>93</v>
      </c>
    </row>
    <row r="27" spans="1:5" ht="27" customHeight="1" x14ac:dyDescent="0.4">
      <c r="B27" s="7">
        <f>COUNTIFS(B16:B23,"A*",C16:C23,1,D16:D23,"N*")</f>
        <v>2</v>
      </c>
      <c r="C27" s="14" t="s">
        <v>98</v>
      </c>
    </row>
    <row r="28" spans="1:5" ht="27" customHeight="1" x14ac:dyDescent="0.4">
      <c r="B28" s="7">
        <f>AVERAGEIFS(A16:A23,B16:B23,"A*",C16:C23,1,D16:D23,"N*")</f>
        <v>7.5</v>
      </c>
      <c r="C28" s="14" t="s">
        <v>103</v>
      </c>
    </row>
    <row r="30" spans="1:5" ht="27" customHeight="1" x14ac:dyDescent="0.4">
      <c r="B30" s="7">
        <v>2</v>
      </c>
      <c r="C30" s="7" t="s">
        <v>51</v>
      </c>
      <c r="D30" s="7">
        <f>AVERAGE(B30:B36)</f>
        <v>8.3333333333333339</v>
      </c>
      <c r="E30" s="14" t="s">
        <v>99</v>
      </c>
    </row>
    <row r="31" spans="1:5" ht="27" customHeight="1" x14ac:dyDescent="0.4">
      <c r="B31" s="7">
        <v>4</v>
      </c>
      <c r="C31" s="7" t="s">
        <v>51</v>
      </c>
      <c r="D31" s="7">
        <f>AVERAGEA(B30:B36)</f>
        <v>7.1428571428571432</v>
      </c>
      <c r="E31" s="14" t="s">
        <v>100</v>
      </c>
    </row>
    <row r="32" spans="1:5" ht="27" customHeight="1" x14ac:dyDescent="0.4">
      <c r="B32" s="7" t="s">
        <v>51</v>
      </c>
      <c r="C32" s="7" t="s">
        <v>62</v>
      </c>
    </row>
    <row r="33" spans="2:5" ht="27" customHeight="1" x14ac:dyDescent="0.4">
      <c r="B33" s="7">
        <v>8</v>
      </c>
      <c r="C33" s="7" t="s">
        <v>51</v>
      </c>
    </row>
    <row r="34" spans="2:5" ht="27" customHeight="1" x14ac:dyDescent="0.4">
      <c r="B34" s="7">
        <v>10</v>
      </c>
      <c r="C34" s="7" t="s">
        <v>62</v>
      </c>
    </row>
    <row r="35" spans="2:5" ht="27" customHeight="1" x14ac:dyDescent="0.4">
      <c r="B35" s="7">
        <v>12</v>
      </c>
      <c r="C35" s="7" t="s">
        <v>51</v>
      </c>
    </row>
    <row r="36" spans="2:5" ht="27" customHeight="1" x14ac:dyDescent="0.4">
      <c r="B36" s="7">
        <v>14</v>
      </c>
      <c r="C36" s="7" t="s">
        <v>51</v>
      </c>
      <c r="D36" s="19" t="s">
        <v>51</v>
      </c>
    </row>
    <row r="38" spans="2:5" ht="27" customHeight="1" x14ac:dyDescent="0.4">
      <c r="B38" s="7">
        <v>2</v>
      </c>
      <c r="C38" s="7" t="s">
        <v>51</v>
      </c>
      <c r="D38" s="7">
        <f>AVERAGEIF(C38:C44,"A",B38:B44)</f>
        <v>7.6</v>
      </c>
      <c r="E38" s="14" t="s">
        <v>101</v>
      </c>
    </row>
    <row r="39" spans="2:5" ht="27" customHeight="1" x14ac:dyDescent="0.4">
      <c r="B39" s="7">
        <v>4</v>
      </c>
      <c r="C39" s="7" t="s">
        <v>51</v>
      </c>
      <c r="D39" s="7">
        <f>AVERAGEIF(C38:C44,D36,B38:B44)</f>
        <v>7.6</v>
      </c>
      <c r="E39" s="14" t="s">
        <v>102</v>
      </c>
    </row>
    <row r="40" spans="2:5" ht="27" customHeight="1" x14ac:dyDescent="0.4">
      <c r="B40" s="7">
        <v>4</v>
      </c>
      <c r="C40" s="7" t="s">
        <v>62</v>
      </c>
      <c r="D40" s="7">
        <f>MEDIAN(B38:B44)</f>
        <v>6</v>
      </c>
      <c r="E40" s="14" t="s">
        <v>104</v>
      </c>
    </row>
    <row r="41" spans="2:5" ht="27" customHeight="1" x14ac:dyDescent="0.4">
      <c r="B41" s="7">
        <v>6</v>
      </c>
      <c r="C41" s="7" t="s">
        <v>51</v>
      </c>
      <c r="D41" s="7">
        <f>MODE(B38:B44)</f>
        <v>4</v>
      </c>
      <c r="E41" s="14" t="s">
        <v>105</v>
      </c>
    </row>
    <row r="42" spans="2:5" ht="27" customHeight="1" x14ac:dyDescent="0.4">
      <c r="B42" s="7">
        <v>10</v>
      </c>
      <c r="C42" s="7" t="s">
        <v>62</v>
      </c>
      <c r="D42" s="7">
        <f>MAX(B38:B45)</f>
        <v>14</v>
      </c>
      <c r="E42" s="14" t="s">
        <v>106</v>
      </c>
    </row>
    <row r="43" spans="2:5" ht="27" customHeight="1" x14ac:dyDescent="0.4">
      <c r="B43" s="7">
        <v>12</v>
      </c>
      <c r="C43" s="7" t="s">
        <v>51</v>
      </c>
      <c r="D43" s="7">
        <f>MIN(B38:B44)</f>
        <v>2</v>
      </c>
      <c r="E43" s="14" t="s">
        <v>107</v>
      </c>
    </row>
    <row r="44" spans="2:5" ht="27" customHeight="1" x14ac:dyDescent="0.4">
      <c r="B44" s="7">
        <v>14</v>
      </c>
      <c r="C44" s="7" t="s">
        <v>51</v>
      </c>
    </row>
    <row r="46" spans="2:5" ht="27" customHeight="1" x14ac:dyDescent="0.4">
      <c r="B46" s="7">
        <v>0.02</v>
      </c>
      <c r="C46" s="7" t="s">
        <v>51</v>
      </c>
      <c r="D46" s="7">
        <f>MAXA(B46:B52)</f>
        <v>0.9</v>
      </c>
    </row>
    <row r="47" spans="2:5" ht="27" customHeight="1" x14ac:dyDescent="0.4">
      <c r="B47" s="7">
        <v>0.03</v>
      </c>
      <c r="C47" s="7" t="s">
        <v>51</v>
      </c>
      <c r="D47" s="7">
        <f>MAX(B46:B52)</f>
        <v>0.9</v>
      </c>
    </row>
    <row r="48" spans="2:5" ht="27" customHeight="1" x14ac:dyDescent="0.4">
      <c r="B48" s="7">
        <v>0.04</v>
      </c>
      <c r="C48" s="7" t="s">
        <v>62</v>
      </c>
    </row>
    <row r="49" spans="2:4" ht="27" customHeight="1" x14ac:dyDescent="0.4">
      <c r="B49" s="7">
        <v>0.9</v>
      </c>
      <c r="C49" s="7" t="s">
        <v>51</v>
      </c>
    </row>
    <row r="50" spans="2:4" ht="27" customHeight="1" x14ac:dyDescent="0.4">
      <c r="B50" s="7">
        <v>0.8</v>
      </c>
      <c r="C50" s="7" t="s">
        <v>62</v>
      </c>
    </row>
    <row r="51" spans="2:4" ht="27" customHeight="1" x14ac:dyDescent="0.4">
      <c r="B51" s="7">
        <v>0.7</v>
      </c>
      <c r="C51" s="7" t="s">
        <v>51</v>
      </c>
    </row>
    <row r="52" spans="2:4" ht="27" customHeight="1" x14ac:dyDescent="0.4">
      <c r="B52" s="7">
        <v>0.6</v>
      </c>
      <c r="C52" s="7" t="s">
        <v>51</v>
      </c>
    </row>
    <row r="56" spans="2:4" ht="27" customHeight="1" x14ac:dyDescent="0.4">
      <c r="B56" s="7" t="s">
        <v>108</v>
      </c>
      <c r="C56" s="7" t="str">
        <f>RIGHT(B56,2)</f>
        <v>ly</v>
      </c>
      <c r="D56" s="14" t="s">
        <v>109</v>
      </c>
    </row>
    <row r="57" spans="2:4" ht="27" customHeight="1" x14ac:dyDescent="0.4">
      <c r="C57" s="7" t="str">
        <f>RIGHT(B56,6)</f>
        <v>lutely</v>
      </c>
      <c r="D57" s="14" t="s">
        <v>110</v>
      </c>
    </row>
    <row r="58" spans="2:4" ht="27" customHeight="1" x14ac:dyDescent="0.4">
      <c r="C58" s="7" t="str">
        <f>LEFT(B56,8)</f>
        <v>absolute</v>
      </c>
      <c r="D58" s="14" t="s">
        <v>111</v>
      </c>
    </row>
    <row r="59" spans="2:4" ht="27" customHeight="1" x14ac:dyDescent="0.4">
      <c r="C59" s="7" t="str">
        <f>MID(B56,5,4)</f>
        <v>lute</v>
      </c>
      <c r="D59" s="14" t="s">
        <v>112</v>
      </c>
    </row>
    <row r="61" spans="2:4" ht="27" customHeight="1" x14ac:dyDescent="0.4">
      <c r="B61" s="7" t="s">
        <v>113</v>
      </c>
      <c r="C61" s="7" t="s">
        <v>114</v>
      </c>
      <c r="D61" s="7" t="str">
        <f>CONCATENATE(B61,"  ",C61)</f>
        <v>นาย การกน  มิทมา</v>
      </c>
    </row>
    <row r="62" spans="2:4" ht="27" customHeight="1" x14ac:dyDescent="0.4">
      <c r="D62" s="14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8"/>
  <sheetViews>
    <sheetView topLeftCell="A95" zoomScale="140" zoomScaleNormal="140" workbookViewId="0">
      <selection activeCell="C99" sqref="C99"/>
    </sheetView>
  </sheetViews>
  <sheetFormatPr defaultRowHeight="15" x14ac:dyDescent="0.25"/>
  <cols>
    <col min="2" max="2" width="16" customWidth="1"/>
    <col min="3" max="3" width="15" customWidth="1"/>
    <col min="4" max="4" width="14.140625" bestFit="1" customWidth="1"/>
    <col min="6" max="6" width="12.140625" bestFit="1" customWidth="1"/>
  </cols>
  <sheetData>
    <row r="2" spans="1:6" x14ac:dyDescent="0.25">
      <c r="A2" s="4" t="s">
        <v>29</v>
      </c>
      <c r="B2" s="32">
        <v>1000000</v>
      </c>
      <c r="D2" s="33">
        <v>0.02</v>
      </c>
      <c r="E2">
        <v>12</v>
      </c>
    </row>
    <row r="4" spans="1:6" x14ac:dyDescent="0.25">
      <c r="D4" s="4">
        <v>5</v>
      </c>
    </row>
    <row r="7" spans="1:6" x14ac:dyDescent="0.25">
      <c r="B7" t="s">
        <v>31</v>
      </c>
      <c r="D7" t="s">
        <v>29</v>
      </c>
    </row>
    <row r="9" spans="1:6" x14ac:dyDescent="0.25">
      <c r="B9" s="34">
        <f>PMT(D2/12,D4*E2,0,B2,1)</f>
        <v>-15834.702216217351</v>
      </c>
      <c r="D9" s="34">
        <f>FV(D2/E2,D4*E2,B9,0,1)</f>
        <v>1000000.0000000413</v>
      </c>
    </row>
    <row r="11" spans="1:6" x14ac:dyDescent="0.25">
      <c r="B11" t="s">
        <v>28</v>
      </c>
    </row>
    <row r="12" spans="1:6" x14ac:dyDescent="0.25">
      <c r="B12" s="34">
        <f>PV(D2/12,D4*E2,B9,0,1)</f>
        <v>904912.74061242212</v>
      </c>
    </row>
    <row r="15" spans="1:6" x14ac:dyDescent="0.25">
      <c r="B15">
        <v>640000</v>
      </c>
      <c r="D15" s="31">
        <v>0.03</v>
      </c>
      <c r="F15">
        <v>5</v>
      </c>
    </row>
    <row r="17" spans="2:6" x14ac:dyDescent="0.25">
      <c r="B17" s="34">
        <f>PMT(D15/12,12*F15,B15,0,0)</f>
        <v>-11499.962025000408</v>
      </c>
      <c r="C17" s="5" t="s">
        <v>116</v>
      </c>
    </row>
    <row r="19" spans="2:6" x14ac:dyDescent="0.25">
      <c r="D19" t="s">
        <v>117</v>
      </c>
    </row>
    <row r="21" spans="2:6" x14ac:dyDescent="0.25">
      <c r="C21" t="s">
        <v>33</v>
      </c>
      <c r="D21" t="s">
        <v>32</v>
      </c>
    </row>
    <row r="22" spans="2:6" x14ac:dyDescent="0.25">
      <c r="B22">
        <v>1</v>
      </c>
      <c r="C22" s="34">
        <f>PPMT(D$15/12,B22,60,B$15,0,0)</f>
        <v>-9899.96202500041</v>
      </c>
      <c r="D22" s="34">
        <f>IPMT(D$15/12,B22,60,B$15,0,0)</f>
        <v>-1600</v>
      </c>
      <c r="F22" s="34">
        <f>C22+D22</f>
        <v>-11499.96202500041</v>
      </c>
    </row>
    <row r="23" spans="2:6" x14ac:dyDescent="0.25">
      <c r="B23">
        <v>2</v>
      </c>
      <c r="C23" s="34">
        <f t="shared" ref="C23:C81" si="0">PPMT(D$15/12,B23,60,B$15,0,0)</f>
        <v>-9924.7119300629111</v>
      </c>
      <c r="D23" s="34">
        <f t="shared" ref="D23:D81" si="1">IPMT(D$15/12,B23,60,B$15,0,0)</f>
        <v>-1575.2500949374992</v>
      </c>
      <c r="F23" s="34">
        <f t="shared" ref="F23:F81" si="2">C23+D23</f>
        <v>-11499.96202500041</v>
      </c>
    </row>
    <row r="24" spans="2:6" x14ac:dyDescent="0.25">
      <c r="B24">
        <v>3</v>
      </c>
      <c r="C24" s="34">
        <f t="shared" si="0"/>
        <v>-9949.523709888068</v>
      </c>
      <c r="D24" s="34">
        <f t="shared" si="1"/>
        <v>-1550.4383151123418</v>
      </c>
      <c r="F24" s="34">
        <f t="shared" si="2"/>
        <v>-11499.96202500041</v>
      </c>
    </row>
    <row r="25" spans="2:6" x14ac:dyDescent="0.25">
      <c r="B25">
        <v>4</v>
      </c>
      <c r="C25" s="34">
        <f t="shared" si="0"/>
        <v>-9974.3975191627869</v>
      </c>
      <c r="D25" s="34">
        <f t="shared" si="1"/>
        <v>-1525.5645058376215</v>
      </c>
      <c r="F25" s="34">
        <f t="shared" si="2"/>
        <v>-11499.962025000408</v>
      </c>
    </row>
    <row r="26" spans="2:6" x14ac:dyDescent="0.25">
      <c r="B26">
        <v>5</v>
      </c>
      <c r="C26" s="34">
        <f t="shared" si="0"/>
        <v>-9999.3335129606949</v>
      </c>
      <c r="D26" s="34">
        <f t="shared" si="1"/>
        <v>-1500.6285120397147</v>
      </c>
      <c r="F26" s="34">
        <f t="shared" si="2"/>
        <v>-11499.96202500041</v>
      </c>
    </row>
    <row r="27" spans="2:6" x14ac:dyDescent="0.25">
      <c r="B27">
        <v>6</v>
      </c>
      <c r="C27" s="34">
        <f t="shared" si="0"/>
        <v>-10024.331846743096</v>
      </c>
      <c r="D27" s="34">
        <f t="shared" si="1"/>
        <v>-1475.6301782573128</v>
      </c>
      <c r="F27" s="34">
        <f t="shared" si="2"/>
        <v>-11499.962025000408</v>
      </c>
    </row>
    <row r="28" spans="2:6" x14ac:dyDescent="0.25">
      <c r="B28">
        <v>7</v>
      </c>
      <c r="C28" s="34">
        <f t="shared" si="0"/>
        <v>-10049.392676359954</v>
      </c>
      <c r="D28" s="34">
        <f t="shared" si="1"/>
        <v>-1450.5693486404552</v>
      </c>
      <c r="F28" s="34">
        <f t="shared" si="2"/>
        <v>-11499.962025000408</v>
      </c>
    </row>
    <row r="29" spans="2:6" x14ac:dyDescent="0.25">
      <c r="B29">
        <v>8</v>
      </c>
      <c r="C29" s="34">
        <f t="shared" si="0"/>
        <v>-10074.516158050854</v>
      </c>
      <c r="D29" s="34">
        <f t="shared" si="1"/>
        <v>-1425.4458669495555</v>
      </c>
      <c r="F29" s="34">
        <f t="shared" si="2"/>
        <v>-11499.96202500041</v>
      </c>
    </row>
    <row r="30" spans="2:6" x14ac:dyDescent="0.25">
      <c r="B30">
        <v>9</v>
      </c>
      <c r="C30" s="34">
        <f t="shared" si="0"/>
        <v>-10099.702448445982</v>
      </c>
      <c r="D30" s="34">
        <f t="shared" si="1"/>
        <v>-1400.2595765544281</v>
      </c>
      <c r="F30" s="34">
        <f t="shared" si="2"/>
        <v>-11499.96202500041</v>
      </c>
    </row>
    <row r="31" spans="2:6" x14ac:dyDescent="0.25">
      <c r="B31">
        <v>10</v>
      </c>
      <c r="C31" s="34">
        <f t="shared" si="0"/>
        <v>-10124.951704567096</v>
      </c>
      <c r="D31" s="34">
        <f t="shared" si="1"/>
        <v>-1375.0103204333132</v>
      </c>
      <c r="F31" s="34">
        <f t="shared" si="2"/>
        <v>-11499.96202500041</v>
      </c>
    </row>
    <row r="32" spans="2:6" x14ac:dyDescent="0.25">
      <c r="B32">
        <v>11</v>
      </c>
      <c r="C32" s="34">
        <f t="shared" si="0"/>
        <v>-10150.264083828513</v>
      </c>
      <c r="D32" s="34">
        <f t="shared" si="1"/>
        <v>-1349.6979411718953</v>
      </c>
      <c r="F32" s="34">
        <f t="shared" si="2"/>
        <v>-11499.962025000408</v>
      </c>
    </row>
    <row r="33" spans="2:6" x14ac:dyDescent="0.25">
      <c r="B33">
        <v>12</v>
      </c>
      <c r="C33" s="34">
        <f t="shared" si="0"/>
        <v>-10175.639744038084</v>
      </c>
      <c r="D33" s="34">
        <f t="shared" si="1"/>
        <v>-1324.3222809623244</v>
      </c>
      <c r="F33" s="34">
        <f t="shared" si="2"/>
        <v>-11499.962025000408</v>
      </c>
    </row>
    <row r="34" spans="2:6" x14ac:dyDescent="0.25">
      <c r="B34">
        <v>13</v>
      </c>
      <c r="C34" s="34">
        <f t="shared" si="0"/>
        <v>-10201.07884339818</v>
      </c>
      <c r="D34" s="34">
        <f t="shared" si="1"/>
        <v>-1298.8831816022289</v>
      </c>
      <c r="F34" s="34">
        <f t="shared" si="2"/>
        <v>-11499.962025000408</v>
      </c>
    </row>
    <row r="35" spans="2:6" x14ac:dyDescent="0.25">
      <c r="B35">
        <v>14</v>
      </c>
      <c r="C35" s="34">
        <f t="shared" si="0"/>
        <v>-10226.581540506675</v>
      </c>
      <c r="D35" s="34">
        <f t="shared" si="1"/>
        <v>-1273.3804844937335</v>
      </c>
      <c r="F35" s="34">
        <f t="shared" si="2"/>
        <v>-11499.962025000408</v>
      </c>
    </row>
    <row r="36" spans="2:6" x14ac:dyDescent="0.25">
      <c r="B36">
        <v>15</v>
      </c>
      <c r="C36" s="34">
        <f t="shared" si="0"/>
        <v>-10252.147994357943</v>
      </c>
      <c r="D36" s="34">
        <f t="shared" si="1"/>
        <v>-1247.8140306424668</v>
      </c>
      <c r="F36" s="34">
        <f t="shared" si="2"/>
        <v>-11499.96202500041</v>
      </c>
    </row>
    <row r="37" spans="2:6" x14ac:dyDescent="0.25">
      <c r="B37">
        <v>16</v>
      </c>
      <c r="C37" s="34">
        <f t="shared" si="0"/>
        <v>-10277.778364343836</v>
      </c>
      <c r="D37" s="34">
        <f t="shared" si="1"/>
        <v>-1222.1836606565719</v>
      </c>
      <c r="F37" s="34">
        <f t="shared" si="2"/>
        <v>-11499.962025000408</v>
      </c>
    </row>
    <row r="38" spans="2:6" x14ac:dyDescent="0.25">
      <c r="B38">
        <v>17</v>
      </c>
      <c r="C38" s="34">
        <f t="shared" si="0"/>
        <v>-10303.472810254696</v>
      </c>
      <c r="D38" s="34">
        <f t="shared" si="1"/>
        <v>-1196.4892147457122</v>
      </c>
      <c r="F38" s="34">
        <f t="shared" si="2"/>
        <v>-11499.962025000408</v>
      </c>
    </row>
    <row r="39" spans="2:6" x14ac:dyDescent="0.25">
      <c r="B39">
        <v>18</v>
      </c>
      <c r="C39" s="34">
        <f t="shared" si="0"/>
        <v>-10329.231492280333</v>
      </c>
      <c r="D39" s="34">
        <f t="shared" si="1"/>
        <v>-1170.7305327200756</v>
      </c>
      <c r="F39" s="34">
        <f t="shared" si="2"/>
        <v>-11499.962025000408</v>
      </c>
    </row>
    <row r="40" spans="2:6" x14ac:dyDescent="0.25">
      <c r="B40">
        <v>19</v>
      </c>
      <c r="C40" s="34">
        <f t="shared" si="0"/>
        <v>-10355.054571011035</v>
      </c>
      <c r="D40" s="34">
        <f t="shared" si="1"/>
        <v>-1144.9074539893747</v>
      </c>
      <c r="F40" s="34">
        <f t="shared" si="2"/>
        <v>-11499.96202500041</v>
      </c>
    </row>
    <row r="41" spans="2:6" x14ac:dyDescent="0.25">
      <c r="B41">
        <v>20</v>
      </c>
      <c r="C41" s="34">
        <f t="shared" si="0"/>
        <v>-10380.942207438562</v>
      </c>
      <c r="D41" s="34">
        <f t="shared" si="1"/>
        <v>-1119.0198175618473</v>
      </c>
      <c r="F41" s="34">
        <f t="shared" si="2"/>
        <v>-11499.96202500041</v>
      </c>
    </row>
    <row r="42" spans="2:6" x14ac:dyDescent="0.25">
      <c r="B42">
        <v>21</v>
      </c>
      <c r="C42" s="34">
        <f t="shared" si="0"/>
        <v>-10406.894562957157</v>
      </c>
      <c r="D42" s="34">
        <f t="shared" si="1"/>
        <v>-1093.0674620432508</v>
      </c>
      <c r="F42" s="34">
        <f t="shared" si="2"/>
        <v>-11499.962025000408</v>
      </c>
    </row>
    <row r="43" spans="2:6" x14ac:dyDescent="0.25">
      <c r="B43">
        <v>22</v>
      </c>
      <c r="C43" s="34">
        <f t="shared" si="0"/>
        <v>-10432.91179936455</v>
      </c>
      <c r="D43" s="34">
        <f t="shared" si="1"/>
        <v>-1067.0502256358577</v>
      </c>
      <c r="F43" s="34">
        <f t="shared" si="2"/>
        <v>-11499.962025000408</v>
      </c>
    </row>
    <row r="44" spans="2:6" x14ac:dyDescent="0.25">
      <c r="B44">
        <v>23</v>
      </c>
      <c r="C44" s="34">
        <f t="shared" si="0"/>
        <v>-10458.994078862961</v>
      </c>
      <c r="D44" s="34">
        <f t="shared" si="1"/>
        <v>-1040.9679461374467</v>
      </c>
      <c r="F44" s="34">
        <f t="shared" si="2"/>
        <v>-11499.962025000408</v>
      </c>
    </row>
    <row r="45" spans="2:6" x14ac:dyDescent="0.25">
      <c r="B45">
        <v>24</v>
      </c>
      <c r="C45" s="34">
        <f t="shared" si="0"/>
        <v>-10485.141564060119</v>
      </c>
      <c r="D45" s="34">
        <f t="shared" si="1"/>
        <v>-1014.8204609402892</v>
      </c>
      <c r="F45" s="34">
        <f t="shared" si="2"/>
        <v>-11499.962025000408</v>
      </c>
    </row>
    <row r="46" spans="2:6" x14ac:dyDescent="0.25">
      <c r="B46">
        <v>25</v>
      </c>
      <c r="C46" s="34">
        <f t="shared" si="0"/>
        <v>-10511.354417970269</v>
      </c>
      <c r="D46" s="34">
        <f t="shared" si="1"/>
        <v>-988.60760703013864</v>
      </c>
      <c r="F46" s="34">
        <f t="shared" si="2"/>
        <v>-11499.962025000408</v>
      </c>
    </row>
    <row r="47" spans="2:6" x14ac:dyDescent="0.25">
      <c r="B47">
        <v>26</v>
      </c>
      <c r="C47" s="34">
        <f t="shared" si="0"/>
        <v>-10537.632804015195</v>
      </c>
      <c r="D47" s="34">
        <f t="shared" si="1"/>
        <v>-962.32922098521317</v>
      </c>
      <c r="F47" s="34">
        <f t="shared" si="2"/>
        <v>-11499.962025000408</v>
      </c>
    </row>
    <row r="48" spans="2:6" x14ac:dyDescent="0.25">
      <c r="B48">
        <v>27</v>
      </c>
      <c r="C48" s="34">
        <f t="shared" si="0"/>
        <v>-10563.976886025235</v>
      </c>
      <c r="D48" s="34">
        <f t="shared" si="1"/>
        <v>-935.98513897517523</v>
      </c>
      <c r="F48" s="34">
        <f t="shared" si="2"/>
        <v>-11499.96202500041</v>
      </c>
    </row>
    <row r="49" spans="2:6" x14ac:dyDescent="0.25">
      <c r="B49">
        <v>28</v>
      </c>
      <c r="C49" s="34">
        <f t="shared" si="0"/>
        <v>-10590.386828240296</v>
      </c>
      <c r="D49" s="34">
        <f t="shared" si="1"/>
        <v>-909.57519676011191</v>
      </c>
      <c r="F49" s="34">
        <f t="shared" si="2"/>
        <v>-11499.962025000408</v>
      </c>
    </row>
    <row r="50" spans="2:6" x14ac:dyDescent="0.25">
      <c r="B50">
        <v>29</v>
      </c>
      <c r="C50" s="34">
        <f t="shared" si="0"/>
        <v>-10616.862795310899</v>
      </c>
      <c r="D50" s="34">
        <f t="shared" si="1"/>
        <v>-883.09922968951128</v>
      </c>
      <c r="F50" s="34">
        <f t="shared" si="2"/>
        <v>-11499.96202500041</v>
      </c>
    </row>
    <row r="51" spans="2:6" x14ac:dyDescent="0.25">
      <c r="B51">
        <v>30</v>
      </c>
      <c r="C51" s="34">
        <f t="shared" si="0"/>
        <v>-10643.404952299174</v>
      </c>
      <c r="D51" s="34">
        <f t="shared" si="1"/>
        <v>-856.55707270123401</v>
      </c>
      <c r="F51" s="34">
        <f t="shared" si="2"/>
        <v>-11499.962025000408</v>
      </c>
    </row>
    <row r="52" spans="2:6" x14ac:dyDescent="0.25">
      <c r="B52">
        <v>31</v>
      </c>
      <c r="C52" s="34">
        <f t="shared" si="0"/>
        <v>-10670.013464679923</v>
      </c>
      <c r="D52" s="34">
        <f t="shared" si="1"/>
        <v>-829.94856032048597</v>
      </c>
      <c r="F52" s="34">
        <f t="shared" si="2"/>
        <v>-11499.96202500041</v>
      </c>
    </row>
    <row r="53" spans="2:6" x14ac:dyDescent="0.25">
      <c r="B53">
        <v>32</v>
      </c>
      <c r="C53" s="34">
        <f t="shared" si="0"/>
        <v>-10696.688498341622</v>
      </c>
      <c r="D53" s="34">
        <f t="shared" si="1"/>
        <v>-803.2735266587863</v>
      </c>
      <c r="F53" s="34">
        <f t="shared" si="2"/>
        <v>-11499.962025000408</v>
      </c>
    </row>
    <row r="54" spans="2:6" x14ac:dyDescent="0.25">
      <c r="B54">
        <v>33</v>
      </c>
      <c r="C54" s="34">
        <f t="shared" si="0"/>
        <v>-10723.430219587477</v>
      </c>
      <c r="D54" s="34">
        <f t="shared" si="1"/>
        <v>-776.53180541293216</v>
      </c>
      <c r="F54" s="34">
        <f t="shared" si="2"/>
        <v>-11499.96202500041</v>
      </c>
    </row>
    <row r="55" spans="2:6" x14ac:dyDescent="0.25">
      <c r="B55">
        <v>34</v>
      </c>
      <c r="C55" s="34">
        <f t="shared" si="0"/>
        <v>-10750.238795136447</v>
      </c>
      <c r="D55" s="34">
        <f t="shared" si="1"/>
        <v>-749.72322986396364</v>
      </c>
      <c r="F55" s="34">
        <f t="shared" si="2"/>
        <v>-11499.96202500041</v>
      </c>
    </row>
    <row r="56" spans="2:6" x14ac:dyDescent="0.25">
      <c r="B56">
        <v>35</v>
      </c>
      <c r="C56" s="34">
        <f t="shared" si="0"/>
        <v>-10777.114392124287</v>
      </c>
      <c r="D56" s="34">
        <f t="shared" si="1"/>
        <v>-722.84763287612247</v>
      </c>
      <c r="F56" s="34">
        <f t="shared" si="2"/>
        <v>-11499.96202500041</v>
      </c>
    </row>
    <row r="57" spans="2:6" x14ac:dyDescent="0.25">
      <c r="B57">
        <v>36</v>
      </c>
      <c r="C57" s="34">
        <f t="shared" si="0"/>
        <v>-10804.057178104596</v>
      </c>
      <c r="D57" s="34">
        <f t="shared" si="1"/>
        <v>-695.9048468958116</v>
      </c>
      <c r="F57" s="34">
        <f t="shared" si="2"/>
        <v>-11499.962025000408</v>
      </c>
    </row>
    <row r="58" spans="2:6" x14ac:dyDescent="0.25">
      <c r="B58">
        <v>37</v>
      </c>
      <c r="C58" s="34">
        <f t="shared" si="0"/>
        <v>-10831.067321049861</v>
      </c>
      <c r="D58" s="34">
        <f t="shared" si="1"/>
        <v>-668.89470395055014</v>
      </c>
      <c r="F58" s="34">
        <f t="shared" si="2"/>
        <v>-11499.962025000412</v>
      </c>
    </row>
    <row r="59" spans="2:6" x14ac:dyDescent="0.25">
      <c r="B59">
        <v>38</v>
      </c>
      <c r="C59" s="34">
        <f t="shared" si="0"/>
        <v>-10858.144989352482</v>
      </c>
      <c r="D59" s="34">
        <f t="shared" si="1"/>
        <v>-641.81703564792565</v>
      </c>
      <c r="F59" s="34">
        <f t="shared" si="2"/>
        <v>-11499.962025000408</v>
      </c>
    </row>
    <row r="60" spans="2:6" x14ac:dyDescent="0.25">
      <c r="B60">
        <v>39</v>
      </c>
      <c r="C60" s="34">
        <f t="shared" si="0"/>
        <v>-10885.290351825864</v>
      </c>
      <c r="D60" s="34">
        <f t="shared" si="1"/>
        <v>-614.67167317454437</v>
      </c>
      <c r="F60" s="34">
        <f t="shared" si="2"/>
        <v>-11499.962025000408</v>
      </c>
    </row>
    <row r="61" spans="2:6" x14ac:dyDescent="0.25">
      <c r="B61">
        <v>40</v>
      </c>
      <c r="C61" s="34">
        <f t="shared" si="0"/>
        <v>-10912.503577705429</v>
      </c>
      <c r="D61" s="34">
        <f t="shared" si="1"/>
        <v>-587.45844729497969</v>
      </c>
      <c r="F61" s="34">
        <f t="shared" si="2"/>
        <v>-11499.962025000408</v>
      </c>
    </row>
    <row r="62" spans="2:6" x14ac:dyDescent="0.25">
      <c r="B62">
        <v>41</v>
      </c>
      <c r="C62" s="34">
        <f t="shared" si="0"/>
        <v>-10939.784836649693</v>
      </c>
      <c r="D62" s="34">
        <f t="shared" si="1"/>
        <v>-560.17718835071616</v>
      </c>
      <c r="F62" s="34">
        <f t="shared" si="2"/>
        <v>-11499.962025000408</v>
      </c>
    </row>
    <row r="63" spans="2:6" x14ac:dyDescent="0.25">
      <c r="B63">
        <v>42</v>
      </c>
      <c r="C63" s="34">
        <f t="shared" si="0"/>
        <v>-10967.134298741317</v>
      </c>
      <c r="D63" s="34">
        <f t="shared" si="1"/>
        <v>-532.82772625909183</v>
      </c>
      <c r="F63" s="34">
        <f t="shared" si="2"/>
        <v>-11499.962025000408</v>
      </c>
    </row>
    <row r="64" spans="2:6" x14ac:dyDescent="0.25">
      <c r="B64">
        <v>43</v>
      </c>
      <c r="C64" s="34">
        <f t="shared" si="0"/>
        <v>-10994.552134488171</v>
      </c>
      <c r="D64" s="34">
        <f t="shared" si="1"/>
        <v>-505.40989051223858</v>
      </c>
      <c r="F64" s="34">
        <f t="shared" si="2"/>
        <v>-11499.96202500041</v>
      </c>
    </row>
    <row r="65" spans="2:6" x14ac:dyDescent="0.25">
      <c r="B65">
        <v>44</v>
      </c>
      <c r="C65" s="34">
        <f t="shared" si="0"/>
        <v>-11022.038514824391</v>
      </c>
      <c r="D65" s="34">
        <f t="shared" si="1"/>
        <v>-477.92351017601817</v>
      </c>
      <c r="F65" s="34">
        <f t="shared" si="2"/>
        <v>-11499.96202500041</v>
      </c>
    </row>
    <row r="66" spans="2:6" x14ac:dyDescent="0.25">
      <c r="B66">
        <v>45</v>
      </c>
      <c r="C66" s="34">
        <f t="shared" si="0"/>
        <v>-11049.593611111453</v>
      </c>
      <c r="D66" s="34">
        <f t="shared" si="1"/>
        <v>-450.36841388895721</v>
      </c>
      <c r="F66" s="34">
        <f t="shared" si="2"/>
        <v>-11499.96202500041</v>
      </c>
    </row>
    <row r="67" spans="2:6" x14ac:dyDescent="0.25">
      <c r="B67">
        <v>46</v>
      </c>
      <c r="C67" s="34">
        <f t="shared" si="0"/>
        <v>-11077.217595139229</v>
      </c>
      <c r="D67" s="34">
        <f t="shared" si="1"/>
        <v>-422.7444298611785</v>
      </c>
      <c r="F67" s="34">
        <f t="shared" si="2"/>
        <v>-11499.962025000408</v>
      </c>
    </row>
    <row r="68" spans="2:6" x14ac:dyDescent="0.25">
      <c r="B68">
        <v>47</v>
      </c>
      <c r="C68" s="34">
        <f t="shared" si="0"/>
        <v>-11104.910639127078</v>
      </c>
      <c r="D68" s="34">
        <f t="shared" si="1"/>
        <v>-395.0513858733305</v>
      </c>
      <c r="F68" s="34">
        <f t="shared" si="2"/>
        <v>-11499.962025000408</v>
      </c>
    </row>
    <row r="69" spans="2:6" x14ac:dyDescent="0.25">
      <c r="B69">
        <v>48</v>
      </c>
      <c r="C69" s="34">
        <f t="shared" si="0"/>
        <v>-11132.672915724896</v>
      </c>
      <c r="D69" s="34">
        <f t="shared" si="1"/>
        <v>-367.28910927551277</v>
      </c>
      <c r="F69" s="34">
        <f t="shared" si="2"/>
        <v>-11499.962025000408</v>
      </c>
    </row>
    <row r="70" spans="2:6" x14ac:dyDescent="0.25">
      <c r="B70">
        <v>49</v>
      </c>
      <c r="C70" s="34">
        <f t="shared" si="0"/>
        <v>-11160.504598014208</v>
      </c>
      <c r="D70" s="34">
        <f t="shared" si="1"/>
        <v>-339.45742698620052</v>
      </c>
      <c r="F70" s="34">
        <f t="shared" si="2"/>
        <v>-11499.962025000408</v>
      </c>
    </row>
    <row r="71" spans="2:6" x14ac:dyDescent="0.25">
      <c r="B71">
        <v>50</v>
      </c>
      <c r="C71" s="34">
        <f t="shared" si="0"/>
        <v>-11188.405859509243</v>
      </c>
      <c r="D71" s="34">
        <f t="shared" si="1"/>
        <v>-311.55616549116496</v>
      </c>
      <c r="F71" s="34">
        <f t="shared" si="2"/>
        <v>-11499.962025000408</v>
      </c>
    </row>
    <row r="72" spans="2:6" x14ac:dyDescent="0.25">
      <c r="B72">
        <v>51</v>
      </c>
      <c r="C72" s="34">
        <f t="shared" si="0"/>
        <v>-11216.376874158017</v>
      </c>
      <c r="D72" s="34">
        <f t="shared" si="1"/>
        <v>-283.5851508423919</v>
      </c>
      <c r="F72" s="34">
        <f t="shared" si="2"/>
        <v>-11499.962025000408</v>
      </c>
    </row>
    <row r="73" spans="2:6" x14ac:dyDescent="0.25">
      <c r="B73">
        <v>52</v>
      </c>
      <c r="C73" s="34">
        <f t="shared" si="0"/>
        <v>-11244.417816343412</v>
      </c>
      <c r="D73" s="34">
        <f t="shared" si="1"/>
        <v>-255.54420865699677</v>
      </c>
      <c r="F73" s="34">
        <f t="shared" si="2"/>
        <v>-11499.962025000408</v>
      </c>
    </row>
    <row r="74" spans="2:6" x14ac:dyDescent="0.25">
      <c r="B74">
        <v>53</v>
      </c>
      <c r="C74" s="34">
        <f t="shared" si="0"/>
        <v>-11272.528860884269</v>
      </c>
      <c r="D74" s="34">
        <f t="shared" si="1"/>
        <v>-227.4331641161383</v>
      </c>
      <c r="F74" s="34">
        <f t="shared" si="2"/>
        <v>-11499.962025000408</v>
      </c>
    </row>
    <row r="75" spans="2:6" x14ac:dyDescent="0.25">
      <c r="B75">
        <v>54</v>
      </c>
      <c r="C75" s="34">
        <f t="shared" si="0"/>
        <v>-11300.710183036481</v>
      </c>
      <c r="D75" s="34">
        <f t="shared" si="1"/>
        <v>-199.25184196392763</v>
      </c>
      <c r="F75" s="34">
        <f t="shared" si="2"/>
        <v>-11499.962025000408</v>
      </c>
    </row>
    <row r="76" spans="2:6" x14ac:dyDescent="0.25">
      <c r="B76">
        <v>55</v>
      </c>
      <c r="C76" s="34">
        <f t="shared" si="0"/>
        <v>-11328.961958494072</v>
      </c>
      <c r="D76" s="34">
        <f t="shared" si="1"/>
        <v>-171.00006650633645</v>
      </c>
      <c r="F76" s="34">
        <f t="shared" si="2"/>
        <v>-11499.962025000408</v>
      </c>
    </row>
    <row r="77" spans="2:6" x14ac:dyDescent="0.25">
      <c r="B77">
        <v>56</v>
      </c>
      <c r="C77" s="34">
        <f t="shared" si="0"/>
        <v>-11357.284363390308</v>
      </c>
      <c r="D77" s="34">
        <f t="shared" si="1"/>
        <v>-142.67766161010124</v>
      </c>
      <c r="F77" s="34">
        <f t="shared" si="2"/>
        <v>-11499.96202500041</v>
      </c>
    </row>
    <row r="78" spans="2:6" x14ac:dyDescent="0.25">
      <c r="B78">
        <v>57</v>
      </c>
      <c r="C78" s="34">
        <f t="shared" si="0"/>
        <v>-11385.677574298783</v>
      </c>
      <c r="D78" s="34">
        <f t="shared" si="1"/>
        <v>-114.28445070162547</v>
      </c>
      <c r="F78" s="34">
        <f t="shared" si="2"/>
        <v>-11499.962025000408</v>
      </c>
    </row>
    <row r="79" spans="2:6" x14ac:dyDescent="0.25">
      <c r="B79">
        <v>58</v>
      </c>
      <c r="C79" s="34">
        <f t="shared" si="0"/>
        <v>-11414.141768234531</v>
      </c>
      <c r="D79" s="34">
        <f t="shared" si="1"/>
        <v>-85.820256765878511</v>
      </c>
      <c r="F79" s="34">
        <f t="shared" si="2"/>
        <v>-11499.96202500041</v>
      </c>
    </row>
    <row r="80" spans="2:6" x14ac:dyDescent="0.25">
      <c r="B80">
        <v>59</v>
      </c>
      <c r="C80" s="34">
        <f t="shared" si="0"/>
        <v>-11442.677122655115</v>
      </c>
      <c r="D80" s="34">
        <f t="shared" si="1"/>
        <v>-57.284902345292174</v>
      </c>
      <c r="F80" s="34">
        <f t="shared" si="2"/>
        <v>-11499.962025000408</v>
      </c>
    </row>
    <row r="81" spans="2:6" x14ac:dyDescent="0.25">
      <c r="B81">
        <v>60</v>
      </c>
      <c r="C81" s="34">
        <f t="shared" si="0"/>
        <v>-11471.283815461757</v>
      </c>
      <c r="D81" s="34">
        <f t="shared" si="1"/>
        <v>-28.678209538654393</v>
      </c>
      <c r="F81" s="34">
        <f t="shared" si="2"/>
        <v>-11499.962025000412</v>
      </c>
    </row>
    <row r="85" spans="2:6" x14ac:dyDescent="0.25">
      <c r="B85">
        <v>640000</v>
      </c>
      <c r="D85" s="31">
        <v>0.03</v>
      </c>
      <c r="F85">
        <v>5</v>
      </c>
    </row>
    <row r="88" spans="2:6" x14ac:dyDescent="0.25">
      <c r="B88">
        <v>100000</v>
      </c>
    </row>
    <row r="91" spans="2:6" x14ac:dyDescent="0.25">
      <c r="B91">
        <f>B85-B88</f>
        <v>540000</v>
      </c>
    </row>
    <row r="92" spans="2:6" x14ac:dyDescent="0.25">
      <c r="B92">
        <f>B91*D85*F85</f>
        <v>81000</v>
      </c>
    </row>
    <row r="93" spans="2:6" x14ac:dyDescent="0.25">
      <c r="B93">
        <f>B91+B92</f>
        <v>621000</v>
      </c>
      <c r="C93">
        <f>F85*12</f>
        <v>60</v>
      </c>
      <c r="D93">
        <f>B93/C93</f>
        <v>10350</v>
      </c>
    </row>
    <row r="97" spans="2:6" x14ac:dyDescent="0.25">
      <c r="B97">
        <v>640000</v>
      </c>
      <c r="D97" s="31">
        <v>0.03</v>
      </c>
      <c r="F97">
        <v>5</v>
      </c>
    </row>
    <row r="99" spans="2:6" x14ac:dyDescent="0.25">
      <c r="B99">
        <f>B97</f>
        <v>640000</v>
      </c>
      <c r="C99">
        <v>10667</v>
      </c>
      <c r="D99">
        <f>B99*D$97/12</f>
        <v>1600</v>
      </c>
      <c r="F99">
        <f>C99+D99</f>
        <v>12267</v>
      </c>
    </row>
    <row r="100" spans="2:6" x14ac:dyDescent="0.25">
      <c r="B100">
        <f>B99-C99</f>
        <v>629333</v>
      </c>
      <c r="C100">
        <f>C99</f>
        <v>10667</v>
      </c>
      <c r="D100">
        <f>B100*D$97/12</f>
        <v>1573.3324999999998</v>
      </c>
      <c r="F100">
        <f t="shared" ref="F100:F158" si="3">C100+D100</f>
        <v>12240.3325</v>
      </c>
    </row>
    <row r="101" spans="2:6" x14ac:dyDescent="0.25">
      <c r="B101">
        <f t="shared" ref="B101:B102" si="4">B100-C100</f>
        <v>618666</v>
      </c>
      <c r="C101">
        <f t="shared" ref="C101:C102" si="5">C100</f>
        <v>10667</v>
      </c>
      <c r="D101">
        <f t="shared" ref="D101:D102" si="6">B101*D$97/12</f>
        <v>1546.665</v>
      </c>
      <c r="F101">
        <f t="shared" si="3"/>
        <v>12213.665000000001</v>
      </c>
    </row>
    <row r="102" spans="2:6" x14ac:dyDescent="0.25">
      <c r="B102">
        <f t="shared" si="4"/>
        <v>607999</v>
      </c>
      <c r="C102">
        <f t="shared" si="5"/>
        <v>10667</v>
      </c>
      <c r="D102">
        <f t="shared" si="6"/>
        <v>1519.9974999999997</v>
      </c>
      <c r="F102">
        <f t="shared" si="3"/>
        <v>12186.997499999999</v>
      </c>
    </row>
    <row r="103" spans="2:6" x14ac:dyDescent="0.25">
      <c r="B103">
        <f t="shared" ref="B103:B166" si="7">B102-C102</f>
        <v>597332</v>
      </c>
      <c r="C103">
        <f t="shared" ref="C103:C166" si="8">C102</f>
        <v>10667</v>
      </c>
      <c r="D103">
        <f t="shared" ref="D103:D166" si="9">B103*D$97/12</f>
        <v>1493.33</v>
      </c>
      <c r="F103">
        <f t="shared" si="3"/>
        <v>12160.33</v>
      </c>
    </row>
    <row r="104" spans="2:6" x14ac:dyDescent="0.25">
      <c r="B104">
        <f t="shared" si="7"/>
        <v>586665</v>
      </c>
      <c r="C104">
        <f t="shared" si="8"/>
        <v>10667</v>
      </c>
      <c r="D104">
        <f t="shared" si="9"/>
        <v>1466.6625000000001</v>
      </c>
      <c r="F104">
        <f t="shared" si="3"/>
        <v>12133.6625</v>
      </c>
    </row>
    <row r="105" spans="2:6" x14ac:dyDescent="0.25">
      <c r="B105">
        <f t="shared" si="7"/>
        <v>575998</v>
      </c>
      <c r="C105">
        <f t="shared" si="8"/>
        <v>10667</v>
      </c>
      <c r="D105">
        <f t="shared" si="9"/>
        <v>1439.9949999999999</v>
      </c>
      <c r="F105">
        <f t="shared" si="3"/>
        <v>12106.994999999999</v>
      </c>
    </row>
    <row r="106" spans="2:6" x14ac:dyDescent="0.25">
      <c r="B106">
        <f t="shared" si="7"/>
        <v>565331</v>
      </c>
      <c r="C106">
        <f t="shared" si="8"/>
        <v>10667</v>
      </c>
      <c r="D106">
        <f t="shared" si="9"/>
        <v>1413.3275000000001</v>
      </c>
      <c r="F106">
        <f t="shared" si="3"/>
        <v>12080.327499999999</v>
      </c>
    </row>
    <row r="107" spans="2:6" x14ac:dyDescent="0.25">
      <c r="B107">
        <f t="shared" si="7"/>
        <v>554664</v>
      </c>
      <c r="C107">
        <f t="shared" si="8"/>
        <v>10667</v>
      </c>
      <c r="D107">
        <f t="shared" si="9"/>
        <v>1386.6599999999999</v>
      </c>
      <c r="F107">
        <f t="shared" si="3"/>
        <v>12053.66</v>
      </c>
    </row>
    <row r="108" spans="2:6" x14ac:dyDescent="0.25">
      <c r="B108">
        <f t="shared" si="7"/>
        <v>543997</v>
      </c>
      <c r="C108">
        <f t="shared" si="8"/>
        <v>10667</v>
      </c>
      <c r="D108">
        <f t="shared" si="9"/>
        <v>1359.9925000000001</v>
      </c>
      <c r="F108">
        <f t="shared" si="3"/>
        <v>12026.9925</v>
      </c>
    </row>
    <row r="109" spans="2:6" x14ac:dyDescent="0.25">
      <c r="B109">
        <f t="shared" si="7"/>
        <v>533330</v>
      </c>
      <c r="C109">
        <f t="shared" si="8"/>
        <v>10667</v>
      </c>
      <c r="D109">
        <f t="shared" si="9"/>
        <v>1333.325</v>
      </c>
      <c r="F109">
        <f t="shared" si="3"/>
        <v>12000.325000000001</v>
      </c>
    </row>
    <row r="110" spans="2:6" x14ac:dyDescent="0.25">
      <c r="B110">
        <f t="shared" si="7"/>
        <v>522663</v>
      </c>
      <c r="C110">
        <f t="shared" si="8"/>
        <v>10667</v>
      </c>
      <c r="D110">
        <f t="shared" si="9"/>
        <v>1306.6575</v>
      </c>
      <c r="F110">
        <f t="shared" si="3"/>
        <v>11973.657499999999</v>
      </c>
    </row>
    <row r="111" spans="2:6" x14ac:dyDescent="0.25">
      <c r="B111">
        <f t="shared" si="7"/>
        <v>511996</v>
      </c>
      <c r="C111">
        <f t="shared" si="8"/>
        <v>10667</v>
      </c>
      <c r="D111">
        <f t="shared" si="9"/>
        <v>1279.99</v>
      </c>
      <c r="F111">
        <f t="shared" si="3"/>
        <v>11946.99</v>
      </c>
    </row>
    <row r="112" spans="2:6" x14ac:dyDescent="0.25">
      <c r="B112">
        <f t="shared" si="7"/>
        <v>501329</v>
      </c>
      <c r="C112">
        <f t="shared" si="8"/>
        <v>10667</v>
      </c>
      <c r="D112">
        <f t="shared" si="9"/>
        <v>1253.3225</v>
      </c>
      <c r="F112">
        <f t="shared" si="3"/>
        <v>11920.3225</v>
      </c>
    </row>
    <row r="113" spans="2:6" x14ac:dyDescent="0.25">
      <c r="B113">
        <f t="shared" si="7"/>
        <v>490662</v>
      </c>
      <c r="C113">
        <f t="shared" si="8"/>
        <v>10667</v>
      </c>
      <c r="D113">
        <f t="shared" si="9"/>
        <v>1226.655</v>
      </c>
      <c r="F113">
        <f t="shared" si="3"/>
        <v>11893.655000000001</v>
      </c>
    </row>
    <row r="114" spans="2:6" x14ac:dyDescent="0.25">
      <c r="B114">
        <f t="shared" si="7"/>
        <v>479995</v>
      </c>
      <c r="C114">
        <f t="shared" si="8"/>
        <v>10667</v>
      </c>
      <c r="D114">
        <f t="shared" si="9"/>
        <v>1199.9875</v>
      </c>
      <c r="F114">
        <f t="shared" si="3"/>
        <v>11866.987499999999</v>
      </c>
    </row>
    <row r="115" spans="2:6" x14ac:dyDescent="0.25">
      <c r="B115">
        <f t="shared" si="7"/>
        <v>469328</v>
      </c>
      <c r="C115">
        <f t="shared" si="8"/>
        <v>10667</v>
      </c>
      <c r="D115">
        <f t="shared" si="9"/>
        <v>1173.32</v>
      </c>
      <c r="F115">
        <f t="shared" si="3"/>
        <v>11840.32</v>
      </c>
    </row>
    <row r="116" spans="2:6" x14ac:dyDescent="0.25">
      <c r="B116">
        <f t="shared" si="7"/>
        <v>458661</v>
      </c>
      <c r="C116">
        <f t="shared" si="8"/>
        <v>10667</v>
      </c>
      <c r="D116">
        <f t="shared" si="9"/>
        <v>1146.6524999999999</v>
      </c>
      <c r="F116">
        <f t="shared" si="3"/>
        <v>11813.6525</v>
      </c>
    </row>
    <row r="117" spans="2:6" x14ac:dyDescent="0.25">
      <c r="B117">
        <f t="shared" si="7"/>
        <v>447994</v>
      </c>
      <c r="C117">
        <f t="shared" si="8"/>
        <v>10667</v>
      </c>
      <c r="D117">
        <f t="shared" si="9"/>
        <v>1119.9849999999999</v>
      </c>
      <c r="F117">
        <f t="shared" si="3"/>
        <v>11786.985000000001</v>
      </c>
    </row>
    <row r="118" spans="2:6" x14ac:dyDescent="0.25">
      <c r="B118">
        <f t="shared" si="7"/>
        <v>437327</v>
      </c>
      <c r="C118">
        <f t="shared" si="8"/>
        <v>10667</v>
      </c>
      <c r="D118">
        <f t="shared" si="9"/>
        <v>1093.3174999999999</v>
      </c>
      <c r="F118">
        <f t="shared" si="3"/>
        <v>11760.317499999999</v>
      </c>
    </row>
    <row r="119" spans="2:6" x14ac:dyDescent="0.25">
      <c r="B119">
        <f t="shared" si="7"/>
        <v>426660</v>
      </c>
      <c r="C119">
        <f t="shared" si="8"/>
        <v>10667</v>
      </c>
      <c r="D119">
        <f t="shared" si="9"/>
        <v>1066.6499999999999</v>
      </c>
      <c r="F119">
        <f t="shared" si="3"/>
        <v>11733.65</v>
      </c>
    </row>
    <row r="120" spans="2:6" x14ac:dyDescent="0.25">
      <c r="B120">
        <f t="shared" si="7"/>
        <v>415993</v>
      </c>
      <c r="C120">
        <f t="shared" si="8"/>
        <v>10667</v>
      </c>
      <c r="D120">
        <f t="shared" si="9"/>
        <v>1039.9824999999998</v>
      </c>
      <c r="F120">
        <f t="shared" si="3"/>
        <v>11706.9825</v>
      </c>
    </row>
    <row r="121" spans="2:6" x14ac:dyDescent="0.25">
      <c r="B121">
        <f t="shared" si="7"/>
        <v>405326</v>
      </c>
      <c r="C121">
        <f t="shared" si="8"/>
        <v>10667</v>
      </c>
      <c r="D121">
        <f t="shared" si="9"/>
        <v>1013.3149999999999</v>
      </c>
      <c r="F121">
        <f t="shared" si="3"/>
        <v>11680.315000000001</v>
      </c>
    </row>
    <row r="122" spans="2:6" x14ac:dyDescent="0.25">
      <c r="B122">
        <f t="shared" si="7"/>
        <v>394659</v>
      </c>
      <c r="C122">
        <f t="shared" si="8"/>
        <v>10667</v>
      </c>
      <c r="D122">
        <f t="shared" si="9"/>
        <v>986.64750000000004</v>
      </c>
      <c r="F122">
        <f t="shared" si="3"/>
        <v>11653.647499999999</v>
      </c>
    </row>
    <row r="123" spans="2:6" x14ac:dyDescent="0.25">
      <c r="B123">
        <f t="shared" si="7"/>
        <v>383992</v>
      </c>
      <c r="C123">
        <f t="shared" si="8"/>
        <v>10667</v>
      </c>
      <c r="D123">
        <f t="shared" si="9"/>
        <v>959.98</v>
      </c>
      <c r="F123">
        <f t="shared" si="3"/>
        <v>11626.98</v>
      </c>
    </row>
    <row r="124" spans="2:6" x14ac:dyDescent="0.25">
      <c r="B124">
        <f t="shared" si="7"/>
        <v>373325</v>
      </c>
      <c r="C124">
        <f t="shared" si="8"/>
        <v>10667</v>
      </c>
      <c r="D124">
        <f t="shared" si="9"/>
        <v>933.3125</v>
      </c>
      <c r="F124">
        <f t="shared" si="3"/>
        <v>11600.3125</v>
      </c>
    </row>
    <row r="125" spans="2:6" x14ac:dyDescent="0.25">
      <c r="B125">
        <f t="shared" si="7"/>
        <v>362658</v>
      </c>
      <c r="C125">
        <f t="shared" si="8"/>
        <v>10667</v>
      </c>
      <c r="D125">
        <f t="shared" si="9"/>
        <v>906.64499999999998</v>
      </c>
      <c r="F125">
        <f t="shared" si="3"/>
        <v>11573.645</v>
      </c>
    </row>
    <row r="126" spans="2:6" x14ac:dyDescent="0.25">
      <c r="B126">
        <f t="shared" si="7"/>
        <v>351991</v>
      </c>
      <c r="C126">
        <f t="shared" si="8"/>
        <v>10667</v>
      </c>
      <c r="D126">
        <f t="shared" si="9"/>
        <v>879.97749999999996</v>
      </c>
      <c r="F126">
        <f t="shared" si="3"/>
        <v>11546.977500000001</v>
      </c>
    </row>
    <row r="127" spans="2:6" x14ac:dyDescent="0.25">
      <c r="B127">
        <f t="shared" si="7"/>
        <v>341324</v>
      </c>
      <c r="C127">
        <f t="shared" si="8"/>
        <v>10667</v>
      </c>
      <c r="D127">
        <f t="shared" si="9"/>
        <v>853.31</v>
      </c>
      <c r="F127">
        <f t="shared" si="3"/>
        <v>11520.31</v>
      </c>
    </row>
    <row r="128" spans="2:6" x14ac:dyDescent="0.25">
      <c r="B128">
        <f t="shared" si="7"/>
        <v>330657</v>
      </c>
      <c r="C128">
        <f t="shared" si="8"/>
        <v>10667</v>
      </c>
      <c r="D128">
        <f t="shared" si="9"/>
        <v>826.64249999999993</v>
      </c>
      <c r="F128">
        <f t="shared" si="3"/>
        <v>11493.6425</v>
      </c>
    </row>
    <row r="129" spans="2:6" x14ac:dyDescent="0.25">
      <c r="B129">
        <f t="shared" si="7"/>
        <v>319990</v>
      </c>
      <c r="C129">
        <f t="shared" si="8"/>
        <v>10667</v>
      </c>
      <c r="D129">
        <f t="shared" si="9"/>
        <v>799.97499999999991</v>
      </c>
      <c r="F129">
        <f t="shared" si="3"/>
        <v>11466.975</v>
      </c>
    </row>
    <row r="130" spans="2:6" x14ac:dyDescent="0.25">
      <c r="B130">
        <f t="shared" si="7"/>
        <v>309323</v>
      </c>
      <c r="C130">
        <f t="shared" si="8"/>
        <v>10667</v>
      </c>
      <c r="D130">
        <f t="shared" si="9"/>
        <v>773.3075</v>
      </c>
      <c r="F130">
        <f t="shared" si="3"/>
        <v>11440.307500000001</v>
      </c>
    </row>
    <row r="131" spans="2:6" x14ac:dyDescent="0.25">
      <c r="B131">
        <f t="shared" si="7"/>
        <v>298656</v>
      </c>
      <c r="C131">
        <f t="shared" si="8"/>
        <v>10667</v>
      </c>
      <c r="D131">
        <f t="shared" si="9"/>
        <v>746.64</v>
      </c>
      <c r="F131">
        <f t="shared" si="3"/>
        <v>11413.64</v>
      </c>
    </row>
    <row r="132" spans="2:6" x14ac:dyDescent="0.25">
      <c r="B132">
        <f t="shared" si="7"/>
        <v>287989</v>
      </c>
      <c r="C132">
        <f t="shared" si="8"/>
        <v>10667</v>
      </c>
      <c r="D132">
        <f t="shared" si="9"/>
        <v>719.97249999999997</v>
      </c>
      <c r="F132">
        <f t="shared" si="3"/>
        <v>11386.9725</v>
      </c>
    </row>
    <row r="133" spans="2:6" x14ac:dyDescent="0.25">
      <c r="B133">
        <f t="shared" si="7"/>
        <v>277322</v>
      </c>
      <c r="C133">
        <f t="shared" si="8"/>
        <v>10667</v>
      </c>
      <c r="D133">
        <f t="shared" si="9"/>
        <v>693.30499999999995</v>
      </c>
      <c r="F133">
        <f t="shared" si="3"/>
        <v>11360.305</v>
      </c>
    </row>
    <row r="134" spans="2:6" x14ac:dyDescent="0.25">
      <c r="B134">
        <f t="shared" si="7"/>
        <v>266655</v>
      </c>
      <c r="C134">
        <f t="shared" si="8"/>
        <v>10667</v>
      </c>
      <c r="D134">
        <f t="shared" si="9"/>
        <v>666.63749999999993</v>
      </c>
      <c r="F134">
        <f t="shared" si="3"/>
        <v>11333.637500000001</v>
      </c>
    </row>
    <row r="135" spans="2:6" x14ac:dyDescent="0.25">
      <c r="B135">
        <f t="shared" si="7"/>
        <v>255988</v>
      </c>
      <c r="C135">
        <f t="shared" si="8"/>
        <v>10667</v>
      </c>
      <c r="D135">
        <f t="shared" si="9"/>
        <v>639.96999999999991</v>
      </c>
      <c r="F135">
        <f t="shared" si="3"/>
        <v>11306.97</v>
      </c>
    </row>
    <row r="136" spans="2:6" x14ac:dyDescent="0.25">
      <c r="B136">
        <f t="shared" si="7"/>
        <v>245321</v>
      </c>
      <c r="C136">
        <f t="shared" si="8"/>
        <v>10667</v>
      </c>
      <c r="D136">
        <f t="shared" si="9"/>
        <v>613.30250000000001</v>
      </c>
      <c r="F136">
        <f t="shared" si="3"/>
        <v>11280.3025</v>
      </c>
    </row>
    <row r="137" spans="2:6" x14ac:dyDescent="0.25">
      <c r="B137">
        <f t="shared" si="7"/>
        <v>234654</v>
      </c>
      <c r="C137">
        <f t="shared" si="8"/>
        <v>10667</v>
      </c>
      <c r="D137">
        <f t="shared" si="9"/>
        <v>586.63499999999999</v>
      </c>
      <c r="F137">
        <f t="shared" si="3"/>
        <v>11253.635</v>
      </c>
    </row>
    <row r="138" spans="2:6" x14ac:dyDescent="0.25">
      <c r="B138">
        <f t="shared" si="7"/>
        <v>223987</v>
      </c>
      <c r="C138">
        <f t="shared" si="8"/>
        <v>10667</v>
      </c>
      <c r="D138">
        <f t="shared" si="9"/>
        <v>559.96749999999997</v>
      </c>
      <c r="F138">
        <f t="shared" si="3"/>
        <v>11226.967500000001</v>
      </c>
    </row>
    <row r="139" spans="2:6" x14ac:dyDescent="0.25">
      <c r="B139">
        <f t="shared" si="7"/>
        <v>213320</v>
      </c>
      <c r="C139">
        <f t="shared" si="8"/>
        <v>10667</v>
      </c>
      <c r="D139">
        <f t="shared" si="9"/>
        <v>533.29999999999995</v>
      </c>
      <c r="F139">
        <f t="shared" si="3"/>
        <v>11200.3</v>
      </c>
    </row>
    <row r="140" spans="2:6" x14ac:dyDescent="0.25">
      <c r="B140">
        <f t="shared" si="7"/>
        <v>202653</v>
      </c>
      <c r="C140">
        <f t="shared" si="8"/>
        <v>10667</v>
      </c>
      <c r="D140">
        <f t="shared" si="9"/>
        <v>506.63249999999999</v>
      </c>
      <c r="F140">
        <f t="shared" si="3"/>
        <v>11173.6325</v>
      </c>
    </row>
    <row r="141" spans="2:6" x14ac:dyDescent="0.25">
      <c r="B141">
        <f t="shared" si="7"/>
        <v>191986</v>
      </c>
      <c r="C141">
        <f t="shared" si="8"/>
        <v>10667</v>
      </c>
      <c r="D141">
        <f t="shared" si="9"/>
        <v>479.96499999999997</v>
      </c>
      <c r="F141">
        <f t="shared" si="3"/>
        <v>11146.965</v>
      </c>
    </row>
    <row r="142" spans="2:6" x14ac:dyDescent="0.25">
      <c r="B142">
        <f t="shared" si="7"/>
        <v>181319</v>
      </c>
      <c r="C142">
        <f t="shared" si="8"/>
        <v>10667</v>
      </c>
      <c r="D142">
        <f t="shared" si="9"/>
        <v>453.29749999999996</v>
      </c>
      <c r="F142">
        <f t="shared" si="3"/>
        <v>11120.297500000001</v>
      </c>
    </row>
    <row r="143" spans="2:6" x14ac:dyDescent="0.25">
      <c r="B143">
        <f t="shared" si="7"/>
        <v>170652</v>
      </c>
      <c r="C143">
        <f t="shared" si="8"/>
        <v>10667</v>
      </c>
      <c r="D143">
        <f t="shared" si="9"/>
        <v>426.62999999999994</v>
      </c>
      <c r="F143">
        <f t="shared" si="3"/>
        <v>11093.63</v>
      </c>
    </row>
    <row r="144" spans="2:6" x14ac:dyDescent="0.25">
      <c r="B144">
        <f t="shared" si="7"/>
        <v>159985</v>
      </c>
      <c r="C144">
        <f t="shared" si="8"/>
        <v>10667</v>
      </c>
      <c r="D144">
        <f t="shared" si="9"/>
        <v>399.96250000000003</v>
      </c>
      <c r="F144">
        <f t="shared" si="3"/>
        <v>11066.9625</v>
      </c>
    </row>
    <row r="145" spans="2:6" x14ac:dyDescent="0.25">
      <c r="B145">
        <f t="shared" si="7"/>
        <v>149318</v>
      </c>
      <c r="C145">
        <f t="shared" si="8"/>
        <v>10667</v>
      </c>
      <c r="D145">
        <f t="shared" si="9"/>
        <v>373.29500000000002</v>
      </c>
      <c r="F145">
        <f t="shared" si="3"/>
        <v>11040.295</v>
      </c>
    </row>
    <row r="146" spans="2:6" x14ac:dyDescent="0.25">
      <c r="B146">
        <f t="shared" si="7"/>
        <v>138651</v>
      </c>
      <c r="C146">
        <f t="shared" si="8"/>
        <v>10667</v>
      </c>
      <c r="D146">
        <f t="shared" si="9"/>
        <v>346.6275</v>
      </c>
      <c r="F146">
        <f t="shared" si="3"/>
        <v>11013.627500000001</v>
      </c>
    </row>
    <row r="147" spans="2:6" x14ac:dyDescent="0.25">
      <c r="B147">
        <f t="shared" si="7"/>
        <v>127984</v>
      </c>
      <c r="C147">
        <f t="shared" si="8"/>
        <v>10667</v>
      </c>
      <c r="D147">
        <f t="shared" si="9"/>
        <v>319.95999999999998</v>
      </c>
      <c r="F147">
        <f t="shared" si="3"/>
        <v>10986.96</v>
      </c>
    </row>
    <row r="148" spans="2:6" x14ac:dyDescent="0.25">
      <c r="B148">
        <f t="shared" si="7"/>
        <v>117317</v>
      </c>
      <c r="C148">
        <f t="shared" si="8"/>
        <v>10667</v>
      </c>
      <c r="D148">
        <f t="shared" si="9"/>
        <v>293.29249999999996</v>
      </c>
      <c r="F148">
        <f t="shared" si="3"/>
        <v>10960.2925</v>
      </c>
    </row>
    <row r="149" spans="2:6" x14ac:dyDescent="0.25">
      <c r="B149">
        <f t="shared" si="7"/>
        <v>106650</v>
      </c>
      <c r="C149">
        <f t="shared" si="8"/>
        <v>10667</v>
      </c>
      <c r="D149">
        <f t="shared" si="9"/>
        <v>266.625</v>
      </c>
      <c r="F149">
        <f t="shared" si="3"/>
        <v>10933.625</v>
      </c>
    </row>
    <row r="150" spans="2:6" x14ac:dyDescent="0.25">
      <c r="B150">
        <f t="shared" si="7"/>
        <v>95983</v>
      </c>
      <c r="C150">
        <f t="shared" si="8"/>
        <v>10667</v>
      </c>
      <c r="D150">
        <f t="shared" si="9"/>
        <v>239.95749999999998</v>
      </c>
      <c r="F150">
        <f t="shared" si="3"/>
        <v>10906.9575</v>
      </c>
    </row>
    <row r="151" spans="2:6" x14ac:dyDescent="0.25">
      <c r="B151">
        <f t="shared" si="7"/>
        <v>85316</v>
      </c>
      <c r="C151">
        <f t="shared" si="8"/>
        <v>10667</v>
      </c>
      <c r="D151">
        <f t="shared" si="9"/>
        <v>213.29</v>
      </c>
      <c r="F151">
        <f t="shared" si="3"/>
        <v>10880.29</v>
      </c>
    </row>
    <row r="152" spans="2:6" x14ac:dyDescent="0.25">
      <c r="B152">
        <f t="shared" si="7"/>
        <v>74649</v>
      </c>
      <c r="C152">
        <f t="shared" si="8"/>
        <v>10667</v>
      </c>
      <c r="D152">
        <f t="shared" si="9"/>
        <v>186.62249999999997</v>
      </c>
      <c r="F152">
        <f t="shared" si="3"/>
        <v>10853.622499999999</v>
      </c>
    </row>
    <row r="153" spans="2:6" x14ac:dyDescent="0.25">
      <c r="B153">
        <f t="shared" si="7"/>
        <v>63982</v>
      </c>
      <c r="C153">
        <f t="shared" si="8"/>
        <v>10667</v>
      </c>
      <c r="D153">
        <f t="shared" si="9"/>
        <v>159.95500000000001</v>
      </c>
      <c r="F153">
        <f t="shared" si="3"/>
        <v>10826.955</v>
      </c>
    </row>
    <row r="154" spans="2:6" x14ac:dyDescent="0.25">
      <c r="B154">
        <f t="shared" si="7"/>
        <v>53315</v>
      </c>
      <c r="C154">
        <f t="shared" si="8"/>
        <v>10667</v>
      </c>
      <c r="D154">
        <f t="shared" si="9"/>
        <v>133.28749999999999</v>
      </c>
      <c r="F154">
        <f t="shared" si="3"/>
        <v>10800.2875</v>
      </c>
    </row>
    <row r="155" spans="2:6" x14ac:dyDescent="0.25">
      <c r="B155">
        <f t="shared" si="7"/>
        <v>42648</v>
      </c>
      <c r="C155">
        <f t="shared" si="8"/>
        <v>10667</v>
      </c>
      <c r="D155">
        <f t="shared" si="9"/>
        <v>106.62</v>
      </c>
      <c r="F155">
        <f t="shared" si="3"/>
        <v>10773.62</v>
      </c>
    </row>
    <row r="156" spans="2:6" x14ac:dyDescent="0.25">
      <c r="B156">
        <f t="shared" si="7"/>
        <v>31981</v>
      </c>
      <c r="C156">
        <f t="shared" si="8"/>
        <v>10667</v>
      </c>
      <c r="D156">
        <f t="shared" si="9"/>
        <v>79.952500000000001</v>
      </c>
      <c r="F156">
        <f t="shared" si="3"/>
        <v>10746.952499999999</v>
      </c>
    </row>
    <row r="157" spans="2:6" x14ac:dyDescent="0.25">
      <c r="B157">
        <f t="shared" si="7"/>
        <v>21314</v>
      </c>
      <c r="C157">
        <f t="shared" si="8"/>
        <v>10667</v>
      </c>
      <c r="D157">
        <f t="shared" si="9"/>
        <v>53.284999999999997</v>
      </c>
      <c r="F157">
        <f t="shared" si="3"/>
        <v>10720.285</v>
      </c>
    </row>
    <row r="158" spans="2:6" x14ac:dyDescent="0.25">
      <c r="B158">
        <f t="shared" si="7"/>
        <v>10647</v>
      </c>
      <c r="C158">
        <v>10647</v>
      </c>
      <c r="D158">
        <f t="shared" si="9"/>
        <v>26.617499999999996</v>
      </c>
      <c r="F158">
        <f t="shared" si="3"/>
        <v>10673.6175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zoomScale="180" zoomScaleNormal="180" workbookViewId="0">
      <selection activeCell="E7" sqref="E7"/>
    </sheetView>
  </sheetViews>
  <sheetFormatPr defaultRowHeight="15" x14ac:dyDescent="0.25"/>
  <sheetData>
    <row r="2" spans="2:8" x14ac:dyDescent="0.25">
      <c r="B2">
        <v>1</v>
      </c>
      <c r="C2">
        <v>5</v>
      </c>
      <c r="D2">
        <v>6</v>
      </c>
      <c r="E2">
        <f>$B2</f>
        <v>1</v>
      </c>
      <c r="F2">
        <f t="shared" ref="F2" si="0">$B2</f>
        <v>1</v>
      </c>
      <c r="G2">
        <f>$B2</f>
        <v>1</v>
      </c>
      <c r="H2" s="5" t="s">
        <v>118</v>
      </c>
    </row>
    <row r="3" spans="2:8" x14ac:dyDescent="0.25">
      <c r="B3">
        <v>2</v>
      </c>
      <c r="E3">
        <f t="shared" ref="E3:E4" si="1">B$2</f>
        <v>1</v>
      </c>
    </row>
    <row r="4" spans="2:8" x14ac:dyDescent="0.25">
      <c r="B4">
        <v>3</v>
      </c>
      <c r="E4">
        <f t="shared" si="1"/>
        <v>1</v>
      </c>
    </row>
    <row r="5" spans="2:8" x14ac:dyDescent="0.25">
      <c r="B5">
        <v>4</v>
      </c>
      <c r="E5">
        <f>B$2</f>
        <v>1</v>
      </c>
    </row>
    <row r="6" spans="2:8" x14ac:dyDescent="0.25">
      <c r="E6" s="5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3"/>
  <sheetViews>
    <sheetView topLeftCell="A16" zoomScale="140" zoomScaleNormal="140" workbookViewId="0">
      <selection activeCell="H43" sqref="H43"/>
    </sheetView>
  </sheetViews>
  <sheetFormatPr defaultRowHeight="15" x14ac:dyDescent="0.25"/>
  <cols>
    <col min="2" max="2" width="18.28515625" customWidth="1"/>
    <col min="3" max="3" width="18.85546875" customWidth="1"/>
    <col min="4" max="4" width="17.7109375" customWidth="1"/>
    <col min="5" max="5" width="17.28515625" customWidth="1"/>
    <col min="6" max="6" width="16.7109375" customWidth="1"/>
    <col min="7" max="7" width="15.140625" customWidth="1"/>
    <col min="8" max="8" width="15" bestFit="1" customWidth="1"/>
  </cols>
  <sheetData>
    <row r="3" spans="1:7" x14ac:dyDescent="0.25">
      <c r="F3" s="36">
        <v>3.5000000000000003E-2</v>
      </c>
      <c r="G3" s="31">
        <v>0.06</v>
      </c>
    </row>
    <row r="4" spans="1:7" x14ac:dyDescent="0.25">
      <c r="B4" t="s">
        <v>120</v>
      </c>
      <c r="C4" s="35">
        <v>-1000000</v>
      </c>
      <c r="D4" s="37">
        <v>39814</v>
      </c>
    </row>
    <row r="5" spans="1:7" x14ac:dyDescent="0.25">
      <c r="A5" t="s">
        <v>121</v>
      </c>
      <c r="B5">
        <v>1</v>
      </c>
      <c r="C5">
        <v>200000</v>
      </c>
      <c r="D5" s="37">
        <v>40147</v>
      </c>
    </row>
    <row r="6" spans="1:7" x14ac:dyDescent="0.25">
      <c r="B6">
        <v>2</v>
      </c>
      <c r="C6">
        <v>200000</v>
      </c>
      <c r="D6" s="37">
        <v>40476</v>
      </c>
      <c r="F6" s="34">
        <f>NPV(F3,C4,C5:C14)</f>
        <v>253890.02369395105</v>
      </c>
      <c r="G6" s="5" t="s">
        <v>122</v>
      </c>
    </row>
    <row r="7" spans="1:7" x14ac:dyDescent="0.25">
      <c r="B7">
        <v>3</v>
      </c>
      <c r="C7">
        <v>150000</v>
      </c>
      <c r="D7" s="37">
        <v>40689</v>
      </c>
      <c r="F7" s="36">
        <f>IRR(C4:C14,10%)</f>
        <v>8.639254286448339E-2</v>
      </c>
      <c r="G7" s="5" t="s">
        <v>123</v>
      </c>
    </row>
    <row r="8" spans="1:7" x14ac:dyDescent="0.25">
      <c r="B8">
        <v>4</v>
      </c>
      <c r="C8">
        <v>150000</v>
      </c>
      <c r="D8" s="37">
        <v>41275</v>
      </c>
      <c r="F8" s="38">
        <f>XIRR(C4:C14,D4:D14,10%)</f>
        <v>8.4422436356544506E-2</v>
      </c>
      <c r="G8" s="5" t="s">
        <v>124</v>
      </c>
    </row>
    <row r="9" spans="1:7" x14ac:dyDescent="0.25">
      <c r="B9">
        <v>5</v>
      </c>
      <c r="C9">
        <v>50000</v>
      </c>
      <c r="D9" s="37">
        <v>41973</v>
      </c>
      <c r="F9">
        <f>XNPV(F3,C4:C14,D4:D14)</f>
        <v>256000.90136935888</v>
      </c>
      <c r="G9" s="5" t="s">
        <v>125</v>
      </c>
    </row>
    <row r="10" spans="1:7" x14ac:dyDescent="0.25">
      <c r="B10">
        <v>6</v>
      </c>
      <c r="C10">
        <v>50000</v>
      </c>
      <c r="D10" s="37">
        <v>42302</v>
      </c>
      <c r="F10" s="36">
        <f>MIRR(C4:C14,10%,G3)</f>
        <v>7.2337279565641621E-2</v>
      </c>
      <c r="G10" s="5" t="s">
        <v>126</v>
      </c>
    </row>
    <row r="11" spans="1:7" x14ac:dyDescent="0.25">
      <c r="B11">
        <v>7</v>
      </c>
      <c r="C11">
        <v>200000</v>
      </c>
      <c r="D11" s="37">
        <v>42516</v>
      </c>
    </row>
    <row r="12" spans="1:7" x14ac:dyDescent="0.25">
      <c r="B12">
        <v>8</v>
      </c>
      <c r="C12">
        <v>200000</v>
      </c>
      <c r="D12" s="37">
        <v>42736</v>
      </c>
    </row>
    <row r="13" spans="1:7" x14ac:dyDescent="0.25">
      <c r="B13">
        <v>9</v>
      </c>
      <c r="C13">
        <v>210000</v>
      </c>
      <c r="D13" s="37">
        <v>43434</v>
      </c>
    </row>
    <row r="14" spans="1:7" x14ac:dyDescent="0.25">
      <c r="B14">
        <v>10</v>
      </c>
      <c r="C14">
        <v>100000</v>
      </c>
      <c r="D14" s="37">
        <v>43763</v>
      </c>
    </row>
    <row r="15" spans="1:7" x14ac:dyDescent="0.25">
      <c r="D15" s="37"/>
    </row>
    <row r="18" spans="1:8" x14ac:dyDescent="0.25">
      <c r="A18" t="s">
        <v>127</v>
      </c>
      <c r="B18" s="35">
        <v>20000000</v>
      </c>
    </row>
    <row r="19" spans="1:8" x14ac:dyDescent="0.25">
      <c r="A19" t="s">
        <v>128</v>
      </c>
      <c r="B19" s="31">
        <v>0.05</v>
      </c>
    </row>
    <row r="20" spans="1:8" x14ac:dyDescent="0.25">
      <c r="A20" t="s">
        <v>129</v>
      </c>
      <c r="B20">
        <v>20</v>
      </c>
    </row>
    <row r="21" spans="1:8" x14ac:dyDescent="0.25">
      <c r="F21">
        <v>2.75</v>
      </c>
      <c r="G21">
        <v>2.75</v>
      </c>
      <c r="H21">
        <v>2.75</v>
      </c>
    </row>
    <row r="22" spans="1:8" x14ac:dyDescent="0.25">
      <c r="C22" t="s">
        <v>40</v>
      </c>
      <c r="D22" t="s">
        <v>41</v>
      </c>
      <c r="E22" t="s">
        <v>42</v>
      </c>
      <c r="F22" t="s">
        <v>43</v>
      </c>
      <c r="G22" t="s">
        <v>130</v>
      </c>
      <c r="H22" t="s">
        <v>131</v>
      </c>
    </row>
    <row r="23" spans="1:8" x14ac:dyDescent="0.25">
      <c r="B23">
        <v>1</v>
      </c>
      <c r="C23" s="34">
        <f>SLN(B$18,B$19*B$18,B$20)</f>
        <v>950000</v>
      </c>
      <c r="D23" s="34">
        <f>SYD(B$18,B$19*B$18,B$20,B23)</f>
        <v>1809523.8095238095</v>
      </c>
      <c r="E23" s="34">
        <f>DB(B$18,B$19*B$18,B$20,B23)</f>
        <v>2780000.0000000005</v>
      </c>
      <c r="F23" s="34">
        <f>DDB(B$18,B$19*B$18,B$20,B23,F$21)</f>
        <v>2750000</v>
      </c>
      <c r="G23" s="34">
        <f>VDB(B$18,B$19*B$18,B$20,B23-1,B23,G$21,TRUE)</f>
        <v>2750000</v>
      </c>
      <c r="H23" s="34">
        <f>VDB(B$18,B$19*B$18,B$20,B23-1,B23,H$21,FALSE)</f>
        <v>2750000</v>
      </c>
    </row>
    <row r="24" spans="1:8" x14ac:dyDescent="0.25">
      <c r="B24">
        <v>2</v>
      </c>
      <c r="C24" s="34">
        <f t="shared" ref="C24:C42" si="0">SLN(B$18,B$19*B$18,B$20)</f>
        <v>950000</v>
      </c>
      <c r="D24" s="34">
        <f t="shared" ref="D24:D42" si="1">SYD(B$18,B$19*B$18,B$20,B24)</f>
        <v>1719047.6190476189</v>
      </c>
      <c r="E24" s="34">
        <f t="shared" ref="E24:E42" si="2">DB(B$18,B$19*B$18,B$20,B24)</f>
        <v>2393580</v>
      </c>
      <c r="F24" s="34">
        <f t="shared" ref="F24:F42" si="3">DDB(B$18,B$19*B$18,B$20,B24,F$21)</f>
        <v>2371875</v>
      </c>
      <c r="G24" s="34">
        <f t="shared" ref="G24:G42" si="4">VDB(B$18,B$19*B$18,B$20,B24-1,B24,G$21,TRUE)</f>
        <v>2371875</v>
      </c>
      <c r="H24" s="34">
        <f t="shared" ref="H24:H42" si="5">VDB(B$18,B$19*B$18,B$20,B24-1,B24,H$21,FALSE)</f>
        <v>2371875</v>
      </c>
    </row>
    <row r="25" spans="1:8" x14ac:dyDescent="0.25">
      <c r="B25">
        <v>3</v>
      </c>
      <c r="C25" s="34">
        <f t="shared" si="0"/>
        <v>950000</v>
      </c>
      <c r="D25" s="34">
        <f t="shared" si="1"/>
        <v>1628571.4285714286</v>
      </c>
      <c r="E25" s="34">
        <f t="shared" si="2"/>
        <v>2060872.3800000001</v>
      </c>
      <c r="F25" s="34">
        <f t="shared" si="3"/>
        <v>2045742.1875000005</v>
      </c>
      <c r="G25" s="34">
        <f t="shared" si="4"/>
        <v>2045742.1875000005</v>
      </c>
      <c r="H25" s="34">
        <f t="shared" si="5"/>
        <v>2045742.1875000002</v>
      </c>
    </row>
    <row r="26" spans="1:8" x14ac:dyDescent="0.25">
      <c r="B26">
        <v>4</v>
      </c>
      <c r="C26" s="34">
        <f t="shared" si="0"/>
        <v>950000</v>
      </c>
      <c r="D26" s="34">
        <f t="shared" si="1"/>
        <v>1538095.2380952381</v>
      </c>
      <c r="E26" s="34">
        <f t="shared" si="2"/>
        <v>1774411.1191800002</v>
      </c>
      <c r="F26" s="34">
        <f t="shared" si="3"/>
        <v>1764452.6367187505</v>
      </c>
      <c r="G26" s="34">
        <f t="shared" si="4"/>
        <v>1764452.6367187505</v>
      </c>
      <c r="H26" s="34">
        <f t="shared" si="5"/>
        <v>1764452.6367187502</v>
      </c>
    </row>
    <row r="27" spans="1:8" x14ac:dyDescent="0.25">
      <c r="B27">
        <v>5</v>
      </c>
      <c r="C27" s="34">
        <f t="shared" si="0"/>
        <v>950000</v>
      </c>
      <c r="D27" s="34">
        <f t="shared" si="1"/>
        <v>1447619.0476190476</v>
      </c>
      <c r="E27" s="34">
        <f t="shared" si="2"/>
        <v>1527767.97361398</v>
      </c>
      <c r="F27" s="34">
        <f t="shared" si="3"/>
        <v>1521840.3991699226</v>
      </c>
      <c r="G27" s="34">
        <f t="shared" si="4"/>
        <v>1521840.3991699226</v>
      </c>
      <c r="H27" s="34">
        <f t="shared" si="5"/>
        <v>1521840.3991699221</v>
      </c>
    </row>
    <row r="28" spans="1:8" x14ac:dyDescent="0.25">
      <c r="B28">
        <v>6</v>
      </c>
      <c r="C28" s="34">
        <f t="shared" si="0"/>
        <v>950000</v>
      </c>
      <c r="D28" s="34">
        <f t="shared" si="1"/>
        <v>1357142.857142857</v>
      </c>
      <c r="E28" s="34">
        <f t="shared" si="2"/>
        <v>1315408.2252816369</v>
      </c>
      <c r="F28" s="34">
        <f t="shared" si="3"/>
        <v>1312587.3442840583</v>
      </c>
      <c r="G28" s="34">
        <f t="shared" si="4"/>
        <v>1312587.3442840583</v>
      </c>
      <c r="H28" s="34">
        <f t="shared" si="5"/>
        <v>1312587.3442840576</v>
      </c>
    </row>
    <row r="29" spans="1:8" x14ac:dyDescent="0.25">
      <c r="B29">
        <v>7</v>
      </c>
      <c r="C29" s="34">
        <f t="shared" si="0"/>
        <v>950000</v>
      </c>
      <c r="D29" s="34">
        <f t="shared" si="1"/>
        <v>1266666.6666666667</v>
      </c>
      <c r="E29" s="34">
        <f t="shared" si="2"/>
        <v>1132566.4819674895</v>
      </c>
      <c r="F29" s="34">
        <f t="shared" si="3"/>
        <v>1132106.5844450004</v>
      </c>
      <c r="G29" s="34">
        <f t="shared" si="4"/>
        <v>1132106.5844450004</v>
      </c>
      <c r="H29" s="34">
        <f t="shared" si="5"/>
        <v>1132106.5844449997</v>
      </c>
    </row>
    <row r="30" spans="1:8" x14ac:dyDescent="0.25">
      <c r="B30">
        <v>8</v>
      </c>
      <c r="C30" s="34">
        <f t="shared" si="0"/>
        <v>950000</v>
      </c>
      <c r="D30" s="34">
        <f t="shared" si="1"/>
        <v>1176190.4761904762</v>
      </c>
      <c r="E30" s="34">
        <f t="shared" si="2"/>
        <v>975139.74097400834</v>
      </c>
      <c r="F30" s="34">
        <f t="shared" si="3"/>
        <v>976441.92908381287</v>
      </c>
      <c r="G30" s="34">
        <f t="shared" si="4"/>
        <v>976441.92908381287</v>
      </c>
      <c r="H30" s="34">
        <f t="shared" si="5"/>
        <v>976441.92908381228</v>
      </c>
    </row>
    <row r="31" spans="1:8" x14ac:dyDescent="0.25">
      <c r="B31">
        <v>9</v>
      </c>
      <c r="C31" s="34">
        <f t="shared" si="0"/>
        <v>950000</v>
      </c>
      <c r="D31" s="34">
        <f t="shared" si="1"/>
        <v>1085714.2857142857</v>
      </c>
      <c r="E31" s="34">
        <f t="shared" si="2"/>
        <v>839595.31697862118</v>
      </c>
      <c r="F31" s="34">
        <f t="shared" si="3"/>
        <v>842181.1638347886</v>
      </c>
      <c r="G31" s="34">
        <f t="shared" si="4"/>
        <v>842181.1638347886</v>
      </c>
      <c r="H31" s="34">
        <f t="shared" si="5"/>
        <v>842181.16383478814</v>
      </c>
    </row>
    <row r="32" spans="1:8" x14ac:dyDescent="0.25">
      <c r="B32">
        <v>10</v>
      </c>
      <c r="C32" s="34">
        <f t="shared" si="0"/>
        <v>950000</v>
      </c>
      <c r="D32" s="34">
        <f t="shared" si="1"/>
        <v>995238.09523809527</v>
      </c>
      <c r="E32" s="34">
        <f t="shared" si="2"/>
        <v>722891.56791859283</v>
      </c>
      <c r="F32" s="34">
        <f t="shared" si="3"/>
        <v>726381.25380750524</v>
      </c>
      <c r="G32" s="34">
        <f t="shared" si="4"/>
        <v>726381.25380750524</v>
      </c>
      <c r="H32" s="34">
        <f t="shared" si="5"/>
        <v>726381.25380750478</v>
      </c>
    </row>
    <row r="33" spans="2:8" x14ac:dyDescent="0.25">
      <c r="B33">
        <v>11</v>
      </c>
      <c r="C33" s="34">
        <f t="shared" si="0"/>
        <v>950000</v>
      </c>
      <c r="D33" s="34">
        <f t="shared" si="1"/>
        <v>904761.90476190473</v>
      </c>
      <c r="E33" s="34">
        <f t="shared" si="2"/>
        <v>622409.63997790846</v>
      </c>
      <c r="F33" s="34">
        <f t="shared" si="3"/>
        <v>626503.83140897343</v>
      </c>
      <c r="G33" s="34">
        <f t="shared" si="4"/>
        <v>626503.83140897343</v>
      </c>
      <c r="H33" s="34">
        <f t="shared" si="5"/>
        <v>626503.83140897285</v>
      </c>
    </row>
    <row r="34" spans="2:8" x14ac:dyDescent="0.25">
      <c r="B34">
        <v>12</v>
      </c>
      <c r="C34" s="34">
        <f t="shared" si="0"/>
        <v>950000</v>
      </c>
      <c r="D34" s="34">
        <f t="shared" si="1"/>
        <v>814285.71428571432</v>
      </c>
      <c r="E34" s="34">
        <f t="shared" si="2"/>
        <v>535894.70002097904</v>
      </c>
      <c r="F34" s="34">
        <f t="shared" si="3"/>
        <v>540359.55459023954</v>
      </c>
      <c r="G34" s="34">
        <f t="shared" si="4"/>
        <v>540359.55459023954</v>
      </c>
      <c r="H34" s="34">
        <f t="shared" si="5"/>
        <v>540359.55459023907</v>
      </c>
    </row>
    <row r="35" spans="2:8" x14ac:dyDescent="0.25">
      <c r="B35">
        <v>13</v>
      </c>
      <c r="C35" s="34">
        <f t="shared" si="0"/>
        <v>950000</v>
      </c>
      <c r="D35" s="34">
        <f t="shared" si="1"/>
        <v>723809.52380952379</v>
      </c>
      <c r="E35" s="34">
        <f t="shared" si="2"/>
        <v>461405.33671806299</v>
      </c>
      <c r="F35" s="34">
        <f t="shared" si="3"/>
        <v>466060.11583408166</v>
      </c>
      <c r="G35" s="34">
        <f t="shared" si="4"/>
        <v>466060.11583408166</v>
      </c>
      <c r="H35" s="34">
        <f t="shared" si="5"/>
        <v>466060.11583408125</v>
      </c>
    </row>
    <row r="36" spans="2:8" x14ac:dyDescent="0.25">
      <c r="B36">
        <v>14</v>
      </c>
      <c r="C36" s="34">
        <f t="shared" si="0"/>
        <v>950000</v>
      </c>
      <c r="D36" s="34">
        <f t="shared" si="1"/>
        <v>633333.33333333337</v>
      </c>
      <c r="E36" s="34">
        <f t="shared" si="2"/>
        <v>397269.99491425225</v>
      </c>
      <c r="F36" s="34">
        <f t="shared" si="3"/>
        <v>401976.84990689548</v>
      </c>
      <c r="G36" s="34">
        <f t="shared" si="4"/>
        <v>401976.84990689548</v>
      </c>
      <c r="H36" s="34">
        <f t="shared" si="5"/>
        <v>401976.84990689508</v>
      </c>
    </row>
    <row r="37" spans="2:8" x14ac:dyDescent="0.25">
      <c r="B37">
        <v>15</v>
      </c>
      <c r="C37" s="34">
        <f t="shared" si="0"/>
        <v>950000</v>
      </c>
      <c r="D37" s="34">
        <f t="shared" si="1"/>
        <v>542857.14285714284</v>
      </c>
      <c r="E37" s="34">
        <f t="shared" si="2"/>
        <v>342049.46562117117</v>
      </c>
      <c r="F37" s="34">
        <f t="shared" si="3"/>
        <v>346705.03304469743</v>
      </c>
      <c r="G37" s="34">
        <f t="shared" si="4"/>
        <v>346705.03304469743</v>
      </c>
      <c r="H37" s="34">
        <f t="shared" si="5"/>
        <v>346705.03304469702</v>
      </c>
    </row>
    <row r="38" spans="2:8" x14ac:dyDescent="0.25">
      <c r="B38">
        <v>16</v>
      </c>
      <c r="C38" s="34">
        <f t="shared" si="0"/>
        <v>950000</v>
      </c>
      <c r="D38" s="34">
        <f t="shared" si="1"/>
        <v>452380.95238095237</v>
      </c>
      <c r="E38" s="34">
        <f t="shared" si="2"/>
        <v>294504.58989982837</v>
      </c>
      <c r="F38" s="34">
        <f t="shared" si="3"/>
        <v>299033.09100105148</v>
      </c>
      <c r="G38" s="34">
        <f t="shared" si="4"/>
        <v>299033.09100105148</v>
      </c>
      <c r="H38" s="34">
        <f t="shared" si="5"/>
        <v>299033.09100105125</v>
      </c>
    </row>
    <row r="39" spans="2:8" x14ac:dyDescent="0.25">
      <c r="B39">
        <v>17</v>
      </c>
      <c r="C39" s="34">
        <f t="shared" si="0"/>
        <v>950000</v>
      </c>
      <c r="D39" s="34">
        <f t="shared" si="1"/>
        <v>361904.76190476189</v>
      </c>
      <c r="E39" s="34">
        <f t="shared" si="2"/>
        <v>253568.45190375223</v>
      </c>
      <c r="F39" s="34">
        <f t="shared" si="3"/>
        <v>257916.04098840692</v>
      </c>
      <c r="G39" s="34">
        <f t="shared" si="4"/>
        <v>257916.04098840692</v>
      </c>
      <c r="H39" s="34">
        <f t="shared" si="5"/>
        <v>257916.04098840666</v>
      </c>
    </row>
    <row r="40" spans="2:8" ht="15.75" thickBot="1" x14ac:dyDescent="0.3">
      <c r="B40">
        <v>18</v>
      </c>
      <c r="C40" s="34">
        <f t="shared" si="0"/>
        <v>950000</v>
      </c>
      <c r="D40" s="34">
        <f t="shared" si="1"/>
        <v>271428.57142857142</v>
      </c>
      <c r="E40" s="34">
        <f t="shared" si="2"/>
        <v>218322.43708913066</v>
      </c>
      <c r="F40" s="34">
        <f t="shared" si="3"/>
        <v>222452.58535250099</v>
      </c>
      <c r="G40" s="34">
        <f t="shared" si="4"/>
        <v>222452.58535250099</v>
      </c>
      <c r="H40" s="34">
        <f t="shared" si="5"/>
        <v>222452.58535250076</v>
      </c>
    </row>
    <row r="41" spans="2:8" x14ac:dyDescent="0.25">
      <c r="B41">
        <v>19</v>
      </c>
      <c r="C41" s="34">
        <f t="shared" si="0"/>
        <v>950000</v>
      </c>
      <c r="D41" s="34">
        <f t="shared" si="1"/>
        <v>180952.38095238095</v>
      </c>
      <c r="E41" s="34">
        <f t="shared" si="2"/>
        <v>187975.61833374147</v>
      </c>
      <c r="F41" s="34">
        <f t="shared" si="3"/>
        <v>191865.35486653211</v>
      </c>
      <c r="G41" s="39">
        <f t="shared" si="4"/>
        <v>191865.35486653211</v>
      </c>
      <c r="H41" s="40">
        <f t="shared" si="5"/>
        <v>197692.19951466145</v>
      </c>
    </row>
    <row r="42" spans="2:8" ht="15.75" thickBot="1" x14ac:dyDescent="0.3">
      <c r="B42">
        <v>20</v>
      </c>
      <c r="C42" s="34">
        <f t="shared" si="0"/>
        <v>950000</v>
      </c>
      <c r="D42" s="34">
        <f t="shared" si="1"/>
        <v>90476.190476190473</v>
      </c>
      <c r="E42" s="34">
        <f t="shared" si="2"/>
        <v>161847.0073853514</v>
      </c>
      <c r="F42" s="34">
        <f t="shared" si="3"/>
        <v>165483.86857238397</v>
      </c>
      <c r="G42" s="41">
        <f t="shared" si="4"/>
        <v>165483.86857238397</v>
      </c>
      <c r="H42" s="42">
        <f t="shared" si="5"/>
        <v>197692.19951466145</v>
      </c>
    </row>
    <row r="43" spans="2:8" x14ac:dyDescent="0.25">
      <c r="C43" s="34">
        <f>SUM(C23:C42)</f>
        <v>19000000</v>
      </c>
      <c r="D43" s="34">
        <f>SUM(D23:D42)</f>
        <v>18999999.999999993</v>
      </c>
      <c r="E43" s="34">
        <f>SUM(E23:E42)</f>
        <v>18997480.047778502</v>
      </c>
      <c r="F43" s="34">
        <f>SUM(F23:F42)</f>
        <v>18961964.8244096</v>
      </c>
      <c r="G43" s="34">
        <f>SUM(G23:G42)</f>
        <v>18961964.8244096</v>
      </c>
      <c r="H43" s="34">
        <f>SUM(H23:H42)</f>
        <v>19000000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22"/>
  <sheetViews>
    <sheetView tabSelected="1" topLeftCell="A11" zoomScale="170" zoomScaleNormal="170" workbookViewId="0">
      <selection activeCell="C21" sqref="C21"/>
    </sheetView>
  </sheetViews>
  <sheetFormatPr defaultRowHeight="15" x14ac:dyDescent="0.25"/>
  <sheetData>
    <row r="2" spans="2:8" ht="14.25" customHeight="1" x14ac:dyDescent="0.25">
      <c r="B2">
        <v>50</v>
      </c>
    </row>
    <row r="3" spans="2:8" hidden="1" x14ac:dyDescent="0.25">
      <c r="B3">
        <v>60</v>
      </c>
    </row>
    <row r="4" spans="2:8" hidden="1" x14ac:dyDescent="0.25">
      <c r="B4">
        <v>70</v>
      </c>
    </row>
    <row r="5" spans="2:8" x14ac:dyDescent="0.25">
      <c r="B5">
        <v>80</v>
      </c>
      <c r="E5">
        <f>SUM(B2:B6)</f>
        <v>350</v>
      </c>
      <c r="F5" s="5" t="s">
        <v>133</v>
      </c>
    </row>
    <row r="6" spans="2:8" x14ac:dyDescent="0.25">
      <c r="B6">
        <v>90</v>
      </c>
      <c r="E6">
        <f>SUBTOTAL(9,B2:B6)</f>
        <v>350</v>
      </c>
      <c r="F6" s="5" t="s">
        <v>132</v>
      </c>
    </row>
    <row r="7" spans="2:8" x14ac:dyDescent="0.25">
      <c r="E7">
        <f>SUBTOTAL(109,B2:B6)</f>
        <v>220</v>
      </c>
      <c r="F7" s="5" t="s">
        <v>134</v>
      </c>
    </row>
    <row r="9" spans="2:8" x14ac:dyDescent="0.25">
      <c r="B9">
        <v>2</v>
      </c>
      <c r="C9">
        <v>3</v>
      </c>
      <c r="D9">
        <v>4</v>
      </c>
      <c r="E9">
        <v>5</v>
      </c>
      <c r="G9">
        <f>B9*C9*D9*E9</f>
        <v>120</v>
      </c>
      <c r="H9" s="5" t="s">
        <v>135</v>
      </c>
    </row>
    <row r="10" spans="2:8" x14ac:dyDescent="0.25">
      <c r="G10">
        <f>PRODUCT(B9:E9)</f>
        <v>120</v>
      </c>
      <c r="H10" s="5" t="s">
        <v>136</v>
      </c>
    </row>
    <row r="13" spans="2:8" x14ac:dyDescent="0.25">
      <c r="E13" t="b">
        <v>1</v>
      </c>
      <c r="F13">
        <f>IF(E13=TRUE,1,0)</f>
        <v>1</v>
      </c>
    </row>
    <row r="22" spans="5:5" x14ac:dyDescent="0.25">
      <c r="E22">
        <v>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38100</xdr:rowOff>
                  </from>
                  <to>
                    <xdr:col>2</xdr:col>
                    <xdr:colOff>323850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Drop Down 2">
              <controlPr defaultSize="0" autoLine="0" autoPict="0">
                <anchor moveWithCells="1">
                  <from>
                    <xdr:col>1</xdr:col>
                    <xdr:colOff>114300</xdr:colOff>
                    <xdr:row>14</xdr:row>
                    <xdr:rowOff>152400</xdr:rowOff>
                  </from>
                  <to>
                    <xdr:col>1</xdr:col>
                    <xdr:colOff>581025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Option Button 3">
              <controlPr defaultSize="0" autoFill="0" autoLine="0" autoPict="0">
                <anchor moveWithCells="1">
                  <from>
                    <xdr:col>1</xdr:col>
                    <xdr:colOff>180975</xdr:colOff>
                    <xdr:row>20</xdr:row>
                    <xdr:rowOff>180975</xdr:rowOff>
                  </from>
                  <to>
                    <xdr:col>1</xdr:col>
                    <xdr:colOff>485775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pp</vt:lpstr>
      <vt:lpstr>ppp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</dc:creator>
  <cp:lastModifiedBy>veerakij</cp:lastModifiedBy>
  <dcterms:created xsi:type="dcterms:W3CDTF">2016-11-20T15:25:25Z</dcterms:created>
  <dcterms:modified xsi:type="dcterms:W3CDTF">2016-11-21T09:02:17Z</dcterms:modified>
</cp:coreProperties>
</file>